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Y23-24 fees (PerCap phased)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4" authorId="0">
      <text>
        <r>
          <rPr>
            <sz val="11"/>
            <color rgb="FF000000"/>
            <rFont val="Calibri"/>
            <family val="2"/>
            <charset val="1"/>
          </rPr>
          <t xml:space="preserve">======
ID#AAAAVlQXcvU
    (2022-02-16 17:38:06)
Moved up from lower tier</t>
        </r>
      </text>
    </comment>
    <comment ref="A32" authorId="0">
      <text>
        <r>
          <rPr>
            <sz val="11"/>
            <color rgb="FF000000"/>
            <rFont val="Calibri"/>
            <family val="2"/>
            <charset val="1"/>
          </rPr>
          <t xml:space="preserve">======
ID#AAAAVlQXcvM
    (2022-02-16 17:38:06)
Moved down</t>
        </r>
      </text>
    </comment>
    <comment ref="A45" authorId="0">
      <text>
        <r>
          <rPr>
            <sz val="11"/>
            <color rgb="FF000000"/>
            <rFont val="Calibri"/>
            <family val="2"/>
            <charset val="1"/>
          </rPr>
          <t xml:space="preserve">======
ID#AAAAVlQXcvI
    (2022-02-16 17:38:06)
Includes So Wasco &amp; Dufur</t>
        </r>
      </text>
    </comment>
    <comment ref="F40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Approx 18,000 incorporated (9,000 unincorp paid by UCSLD)</t>
        </r>
      </text>
    </comment>
    <comment ref="P7" authorId="0">
      <text>
        <r>
          <rPr>
            <sz val="11"/>
            <color rgb="FF000000"/>
            <rFont val="Calibri"/>
            <family val="2"/>
            <charset val="1"/>
          </rPr>
          <t xml:space="preserve">======
ID#AAAAVlQXcwA
    (2022-02-16 17:38:06)
$30.67 per mo</t>
        </r>
      </text>
    </comment>
    <comment ref="R3" authorId="0">
      <text>
        <r>
          <rPr>
            <sz val="11"/>
            <color rgb="FF000000"/>
            <rFont val="Calibri"/>
            <family val="2"/>
            <charset val="1"/>
          </rPr>
          <t xml:space="preserve"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  </r>
      </text>
    </comment>
    <comment ref="R7" authorId="0">
      <text>
        <r>
          <rPr>
            <sz val="11"/>
            <color rgb="FF000000"/>
            <rFont val="Calibri"/>
            <family val="2"/>
            <charset val="1"/>
          </rPr>
          <t xml:space="preserve">======
ID#AAAAVlQXcvA
    (2022-02-16 17:38:06)
$32.67 per mo</t>
        </r>
      </text>
    </comment>
    <comment ref="AF7" authorId="0">
      <text>
        <r>
          <rPr>
            <sz val="11"/>
            <color rgb="FF000000"/>
            <rFont val="Calibri"/>
            <family val="2"/>
            <charset val="1"/>
          </rPr>
          <t xml:space="preserve">$45.83
/MO
======</t>
        </r>
      </text>
    </comment>
    <comment ref="AI7" authorId="0">
      <text>
        <r>
          <rPr>
            <sz val="11"/>
            <color rgb="FF000000"/>
            <rFont val="Calibri"/>
            <family val="2"/>
            <charset val="1"/>
          </rPr>
          <t xml:space="preserve">======
ID#AAAAVlQXcuo
    (2022-02-16 17:38:06)
PERS rate increase average = 6%</t>
        </r>
      </text>
    </comment>
  </commentList>
</comments>
</file>

<file path=xl/sharedStrings.xml><?xml version="1.0" encoding="utf-8"?>
<sst xmlns="http://schemas.openxmlformats.org/spreadsheetml/2006/main" count="247" uniqueCount="181">
  <si>
    <t xml:space="preserve">Per Cap Goal</t>
  </si>
  <si>
    <t xml:space="preserve">Per Cap PHASE 1</t>
  </si>
  <si>
    <t xml:space="preserve">Per Cap PHASE 2</t>
  </si>
  <si>
    <t xml:space="preserve">Library </t>
  </si>
  <si>
    <t xml:space="preserve">Email</t>
  </si>
  <si>
    <t xml:space="preserve">Current Group</t>
  </si>
  <si>
    <t xml:space="preserve">Prior Yr Population Avg 3 Years</t>
  </si>
  <si>
    <t xml:space="preserve">Service Population
Avg
3 years</t>
  </si>
  <si>
    <t xml:space="preserve">Prior Year Pop %</t>
  </si>
  <si>
    <t xml:space="preserve">Pop %</t>
  </si>
  <si>
    <t xml:space="preserve">Chg</t>
  </si>
  <si>
    <t xml:space="preserve">Patron Count with Expiration date &gt; 2010-12-01</t>
  </si>
  <si>
    <t xml:space="preserve">Patron Count with Expiration date &gt; 2017-01-01</t>
  </si>
  <si>
    <t xml:space="preserve">Patron Count with Expiration date &gt; 2019-01-01</t>
  </si>
  <si>
    <t xml:space="preserve">Active accounts Avg
3 years</t>
  </si>
  <si>
    <t xml:space="preserve">Accounts  %</t>
  </si>
  <si>
    <t xml:space="preserve">2018/19  
Fee schedule</t>
  </si>
  <si>
    <t xml:space="preserve">2019/20  
Fee schedule</t>
  </si>
  <si>
    <t xml:space="preserve">
2021/22
Fee schedule</t>
  </si>
  <si>
    <t xml:space="preserve">Cost per capita</t>
  </si>
  <si>
    <t xml:space="preserve">
2022/23
Fee schedule</t>
  </si>
  <si>
    <t xml:space="preserve">$chg</t>
  </si>
  <si>
    <t xml:space="preserve">%chg</t>
  </si>
  <si>
    <t xml:space="preserve">
2023/24
Fee schedule</t>
  </si>
  <si>
    <t xml:space="preserve">2024/25
Fee schedule
TIER OPTION</t>
  </si>
  <si>
    <r>
      <rPr>
        <b val="true"/>
        <sz val="11"/>
        <color rgb="FF000000"/>
        <rFont val="Calibri"/>
        <family val="2"/>
        <charset val="1"/>
      </rPr>
      <t xml:space="preserve">PER CAP PHASE TARGET
</t>
    </r>
    <r>
      <rPr>
        <sz val="11"/>
        <color rgb="FF000000"/>
        <rFont val="Calibri"/>
        <family val="2"/>
        <charset val="1"/>
      </rPr>
      <t xml:space="preserve">Min rate $1200 for circ libraries
Min rate $600 ($50/mo) for ILL only
Per capita rate applies if above min threshold.
$4 per capita for schools/academic
1$ per capita for public libraries</t>
    </r>
  </si>
  <si>
    <t xml:space="preserve">$ CHG</t>
  </si>
  <si>
    <r>
      <rPr>
        <b val="true"/>
        <sz val="16"/>
        <color rgb="FF000000"/>
        <rFont val="Calibri"/>
        <family val="2"/>
        <charset val="1"/>
      </rPr>
      <t xml:space="preserve">2024/25 FEE SCHEDULE
PER CAP PHASE 1  (2024)
</t>
    </r>
    <r>
      <rPr>
        <sz val="11"/>
        <color rgb="FF000000"/>
        <rFont val="Calibri"/>
        <family val="2"/>
        <charset val="1"/>
      </rPr>
      <t xml:space="preserve">CHG * 0.5 general
CHG * 0.25 if &gt; $500
CHG * 0 if &lt;100</t>
    </r>
  </si>
  <si>
    <t xml:space="preserve">STEP 2 (2025)
CHG * 0.5 general
CHG * 0.25 if &gt; $500
CHG * 0 if &lt;100</t>
  </si>
  <si>
    <t xml:space="preserve">% chg / base rate</t>
  </si>
  <si>
    <t xml:space="preserve">Variable Base %  +/- pop % chg</t>
  </si>
  <si>
    <t xml:space="preserve">SERVICE POP %</t>
  </si>
  <si>
    <t xml:space="preserve">ACCOUNTS %</t>
  </si>
  <si>
    <t xml:space="preserve">ITEMS %</t>
  </si>
  <si>
    <t xml:space="preserve">BASE FEE %</t>
  </si>
  <si>
    <t xml:space="preserve">CIRC %</t>
  </si>
  <si>
    <t xml:space="preserve">Sage COURIER cost recovery</t>
  </si>
  <si>
    <t xml:space="preserve">COURIER net loan/borrow proration rate </t>
  </si>
  <si>
    <t xml:space="preserve">CGCC</t>
  </si>
  <si>
    <t xml:space="preserve">DMcManus@cgcc.edu</t>
  </si>
  <si>
    <t xml:space="preserve">Academic - Community College (small)</t>
  </si>
  <si>
    <t xml:space="preserve">BMCC</t>
  </si>
  <si>
    <t xml:space="preserve">onlinelibrary@bluecc.edu </t>
  </si>
  <si>
    <t xml:space="preserve">Academic - Community College (moderate)</t>
  </si>
  <si>
    <t xml:space="preserve">KCC</t>
  </si>
  <si>
    <t xml:space="preserve">kcclrc@klamathcc.edu </t>
  </si>
  <si>
    <t xml:space="preserve">TVCC</t>
  </si>
  <si>
    <t xml:space="preserve">library@tvcc.cc </t>
  </si>
  <si>
    <t xml:space="preserve">Josephy Library at Fishtrap</t>
  </si>
  <si>
    <t xml:space="preserve">rich@fishtrap.org </t>
  </si>
  <si>
    <t xml:space="preserve">ILL only (incl museum)</t>
  </si>
  <si>
    <t xml:space="preserve">Tamastslikt Institute</t>
  </si>
  <si>
    <t xml:space="preserve">malissa.minthorn@tamastslikt.org </t>
  </si>
  <si>
    <t xml:space="preserve">Elgin High School</t>
  </si>
  <si>
    <t xml:space="preserve">cchandler@mail.elgin.k12.or.us </t>
  </si>
  <si>
    <t xml:space="preserve">Hermiston High School</t>
  </si>
  <si>
    <t xml:space="preserve">delia.fields@hermistonsd.org </t>
  </si>
  <si>
    <t xml:space="preserve">Ione School Library</t>
  </si>
  <si>
    <t xml:space="preserve">Cathy.Halvorsen@ione.k12.or.us </t>
  </si>
  <si>
    <t xml:space="preserve">Stanfield Secondary School Library</t>
  </si>
  <si>
    <t xml:space="preserve">penny.anderson@stanfieldsd.org </t>
  </si>
  <si>
    <t xml:space="preserve">Wallowa Public Library</t>
  </si>
  <si>
    <t xml:space="preserve">wallowapubliclibrary@gmail.com </t>
  </si>
  <si>
    <t xml:space="preserve">Public  (750-2K)</t>
  </si>
  <si>
    <t xml:space="preserve">Ione Library District</t>
  </si>
  <si>
    <t xml:space="preserve">ionelibrary@gmail.com </t>
  </si>
  <si>
    <t xml:space="preserve">Echo Public Library (UCSLD)</t>
  </si>
  <si>
    <t xml:space="preserve">echolib@centurytel.net </t>
  </si>
  <si>
    <t xml:space="preserve">Weston Public Library (UCSLD)</t>
  </si>
  <si>
    <t xml:space="preserve">wcolibrary@cityofwestonoregon.com </t>
  </si>
  <si>
    <t xml:space="preserve">Joseph</t>
  </si>
  <si>
    <t xml:space="preserve">joseph97846@hotmail.com </t>
  </si>
  <si>
    <t xml:space="preserve">Gilliam County Library</t>
  </si>
  <si>
    <t xml:space="preserve">gclibrary@co.gilliam.or.us </t>
  </si>
  <si>
    <t xml:space="preserve">Athena Public (UCSLD)</t>
  </si>
  <si>
    <t xml:space="preserve">athenalibrary@cityofathena.com </t>
  </si>
  <si>
    <t xml:space="preserve">Sherman County Public/Sch</t>
  </si>
  <si>
    <t xml:space="preserve">mmartin2@sherman.k12.or.us </t>
  </si>
  <si>
    <t xml:space="preserve">Vale (Emma H) Public Library</t>
  </si>
  <si>
    <t xml:space="preserve">pshevham@cityofvale.com </t>
  </si>
  <si>
    <t xml:space="preserve">Enterprise Public Library</t>
  </si>
  <si>
    <t xml:space="preserve">enterpl@eoni.com </t>
  </si>
  <si>
    <t xml:space="preserve">Ukiah Public/School Library (UCSLD)</t>
  </si>
  <si>
    <t xml:space="preserve">Audrey.Durfey@ukiah.k12.or.us </t>
  </si>
  <si>
    <t xml:space="preserve">Public (&lt; 750)</t>
  </si>
  <si>
    <t xml:space="preserve">Helix Public Library (UCLSD)</t>
  </si>
  <si>
    <t xml:space="preserve">helixlibrary@helixtel.com </t>
  </si>
  <si>
    <t xml:space="preserve">Fossil Library</t>
  </si>
  <si>
    <t xml:space="preserve">libraryfossil46@gmail.com </t>
  </si>
  <si>
    <t xml:space="preserve">Adams Public Library (UCSLD)</t>
  </si>
  <si>
    <t xml:space="preserve">library@cityofadamsoregon.com </t>
  </si>
  <si>
    <t xml:space="preserve">Arlington Public Library</t>
  </si>
  <si>
    <t xml:space="preserve">arlingtonpubliclibraryor97812@gmail.com </t>
  </si>
  <si>
    <t xml:space="preserve">North Powder Public</t>
  </si>
  <si>
    <t xml:space="preserve">npcitylibrary1@gmail.com</t>
  </si>
  <si>
    <t xml:space="preserve">Baker County Library District</t>
  </si>
  <si>
    <t xml:space="preserve">info@bakerlib.org </t>
  </si>
  <si>
    <t xml:space="preserve">Public (15K - 30K)</t>
  </si>
  <si>
    <t xml:space="preserve">Hermiston Public Library</t>
  </si>
  <si>
    <t xml:space="preserve">mrose@hermiston.or.us </t>
  </si>
  <si>
    <t xml:space="preserve">La Grande Cook Memorial Public Library</t>
  </si>
  <si>
    <t xml:space="preserve">KRoberson@cookmemoriallibrary.org </t>
  </si>
  <si>
    <t xml:space="preserve">Pendleton Public Library (UCSLD)</t>
  </si>
  <si>
    <t xml:space="preserve">Jennifer.Costley@ci.pendleton.or.us </t>
  </si>
  <si>
    <t xml:space="preserve">Hood River County Library District</t>
  </si>
  <si>
    <t xml:space="preserve">info@hoodriverlibrary.org </t>
  </si>
  <si>
    <t xml:space="preserve">Ontario Community Library</t>
  </si>
  <si>
    <t xml:space="preserve">ontariolibrarydistrict@yahoo.com </t>
  </si>
  <si>
    <t xml:space="preserve">The Dalles/Wasco District</t>
  </si>
  <si>
    <t xml:space="preserve">jwavrunek@ci.the-dalles.or.us</t>
  </si>
  <si>
    <t xml:space="preserve">Pilot Rock Public (UCSLD)</t>
  </si>
  <si>
    <t xml:space="preserve">pilotrockpl@centurytel.net </t>
  </si>
  <si>
    <t xml:space="preserve">Public (2K - 4K)</t>
  </si>
  <si>
    <t xml:space="preserve">Elgin Public Library</t>
  </si>
  <si>
    <t xml:space="preserve">Publiclibrary@cityofelginor.org </t>
  </si>
  <si>
    <t xml:space="preserve">Stanfield Public Library (UCSLD)</t>
  </si>
  <si>
    <t xml:space="preserve">librarydirector@cityofstanfield.com </t>
  </si>
  <si>
    <t xml:space="preserve">Nyssa Public Library</t>
  </si>
  <si>
    <t xml:space="preserve">nyssalibrary@nyssacity.org </t>
  </si>
  <si>
    <t xml:space="preserve">Union Public Library</t>
  </si>
  <si>
    <t xml:space="preserve">library@cityofunion.com </t>
  </si>
  <si>
    <t xml:space="preserve">Grant County Library</t>
  </si>
  <si>
    <t xml:space="preserve">grant047@ortelco.net </t>
  </si>
  <si>
    <t xml:space="preserve">Public (4K - 7500)</t>
  </si>
  <si>
    <t xml:space="preserve">Harney County Library</t>
  </si>
  <si>
    <t xml:space="preserve">cheryl@harneycountylibrary.org</t>
  </si>
  <si>
    <t xml:space="preserve">Lake County Library District</t>
  </si>
  <si>
    <t xml:space="preserve">info@lakecountylibrary.org </t>
  </si>
  <si>
    <t xml:space="preserve">Public (7.5K - 15K)</t>
  </si>
  <si>
    <t xml:space="preserve">Hermiston Unincorporated (UCSLD)</t>
  </si>
  <si>
    <t xml:space="preserve">Umatilla Public Library (UCSLD)</t>
  </si>
  <si>
    <t xml:space="preserve">library@umatilla-city.org </t>
  </si>
  <si>
    <t xml:space="preserve">Milton-Freewater Public (UCSLD)</t>
  </si>
  <si>
    <t xml:space="preserve">Lili.Schmidt@milton-freewater-or.gov</t>
  </si>
  <si>
    <t xml:space="preserve">Oregon Trail Library District</t>
  </si>
  <si>
    <t xml:space="preserve">boardman@otld.org </t>
  </si>
  <si>
    <t xml:space="preserve">Harney County ESD</t>
  </si>
  <si>
    <t xml:space="preserve">criss.s@harneyesd.k12.or.us</t>
  </si>
  <si>
    <t xml:space="preserve">Schools (&lt; 500)</t>
  </si>
  <si>
    <t xml:space="preserve">Condon School Library</t>
  </si>
  <si>
    <t xml:space="preserve">tallyk@cove.k12.or.us </t>
  </si>
  <si>
    <t xml:space="preserve">Hines Middle School (Harney Co SD 3)</t>
  </si>
  <si>
    <t xml:space="preserve">debbiepfeiffer@hcsd3.k12.or.us </t>
  </si>
  <si>
    <t xml:space="preserve">Vale High School</t>
  </si>
  <si>
    <t xml:space="preserve">jkoda@vale.k12.or.us </t>
  </si>
  <si>
    <t xml:space="preserve">Cove School Library</t>
  </si>
  <si>
    <t xml:space="preserve">Slater Elementary School (Harney SD 3)</t>
  </si>
  <si>
    <t xml:space="preserve">Ontario Middle School</t>
  </si>
  <si>
    <t xml:space="preserve">mfife@ontario.k12.or.us </t>
  </si>
  <si>
    <t xml:space="preserve">Huntington School</t>
  </si>
  <si>
    <t xml:space="preserve">Harmonie.Hicks@huntington.k12.or.us</t>
  </si>
  <si>
    <t xml:space="preserve">Schools (&lt;100)</t>
  </si>
  <si>
    <t xml:space="preserve">Crane Union High School (Harney Co SD 1J)</t>
  </si>
  <si>
    <t xml:space="preserve">starbuck@harneyesd.k12.or.us </t>
  </si>
  <si>
    <t xml:space="preserve">Ontario High School</t>
  </si>
  <si>
    <t xml:space="preserve">kpena@ontario.k12.or.us </t>
  </si>
  <si>
    <t xml:space="preserve">Schools (&gt; 500)</t>
  </si>
  <si>
    <t xml:space="preserve">Hood River High School</t>
  </si>
  <si>
    <t xml:space="preserve">ann.zuehlke@hoodriver.k12.or.us </t>
  </si>
  <si>
    <t xml:space="preserve">Burns  High School (Harney)</t>
  </si>
  <si>
    <t xml:space="preserve">Grand Total</t>
  </si>
  <si>
    <t xml:space="preserve"># MEMBERS</t>
  </si>
  <si>
    <t xml:space="preserve">Most at risk?/Smallest collection $ budget</t>
  </si>
  <si>
    <t xml:space="preserve">Withdrawal from Sage reserves</t>
  </si>
  <si>
    <t xml:space="preserve">Operating budget less grants</t>
  </si>
  <si>
    <t xml:space="preserve">% increase</t>
  </si>
  <si>
    <t xml:space="preserve">AVG</t>
  </si>
  <si>
    <t xml:space="preserve">median</t>
  </si>
  <si>
    <t xml:space="preserve">MIN</t>
  </si>
  <si>
    <t xml:space="preserve">MAX</t>
  </si>
  <si>
    <t xml:space="preserve"># increase</t>
  </si>
  <si>
    <t xml:space="preserve"># decrease</t>
  </si>
  <si>
    <t xml:space="preserve">UCSLD</t>
  </si>
  <si>
    <t xml:space="preserve">director@ucsld.org</t>
  </si>
  <si>
    <t xml:space="preserve">Fiscal agent (1)</t>
  </si>
  <si>
    <t xml:space="preserve">Circulating Schools (2)</t>
  </si>
  <si>
    <t xml:space="preserve">Public Libraries under 5,000 (3)</t>
  </si>
  <si>
    <t xml:space="preserve">Public Libraries 5-15,000 (2)</t>
  </si>
  <si>
    <t xml:space="preserve">Public Libraries over 15,000 (3)</t>
  </si>
  <si>
    <t xml:space="preserve">Academic Libraries (1)</t>
  </si>
  <si>
    <t xml:space="preserve">Resource-sharing Partners / Special Libraries (1)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</si>
</sst>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%"/>
    <numFmt numFmtId="166" formatCode="@"/>
    <numFmt numFmtId="167" formatCode="#,##0"/>
    <numFmt numFmtId="168" formatCode="0.0000000000"/>
    <numFmt numFmtId="169" formatCode="0.00"/>
    <numFmt numFmtId="170" formatCode="#,##0.00"/>
    <numFmt numFmtId="171" formatCode="\$#,##0"/>
    <numFmt numFmtId="172" formatCode="0%"/>
    <numFmt numFmtId="173" formatCode="0.00%"/>
    <numFmt numFmtId="174" formatCode="_(* #,##0_);_(* \(#,##0\);_(* \-??_);_(@_)"/>
    <numFmt numFmtId="175" formatCode="_(* #,##0.00_);_(* \(#,##0.00\);_(* \-??_);_(@_)"/>
    <numFmt numFmtId="176" formatCode="0.0"/>
    <numFmt numFmtId="177" formatCode="0"/>
  </numFmts>
  <fonts count="2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0"/>
      <charset val="1"/>
    </font>
    <font>
      <sz val="11"/>
      <color rgb="FFFF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4A86E8"/>
      <name val="Calibri"/>
      <family val="2"/>
      <charset val="1"/>
    </font>
    <font>
      <sz val="11"/>
      <color rgb="FF0563C1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0070C0"/>
      <name val="Calibri"/>
      <family val="2"/>
      <charset val="1"/>
    </font>
    <font>
      <sz val="11"/>
      <color rgb="FFDBD8D2"/>
      <name val="Open Sans"/>
      <family val="0"/>
      <charset val="1"/>
    </font>
    <font>
      <b val="true"/>
      <sz val="11"/>
      <color rgb="FF000000"/>
      <name val="Arial"/>
      <family val="2"/>
      <charset val="1"/>
    </font>
    <font>
      <b val="true"/>
      <sz val="9"/>
      <color rgb="FF000000"/>
      <name val="Tahoma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rgb="FFDEEAF6"/>
        <bgColor rgb="FFDEEBF7"/>
      </patternFill>
    </fill>
    <fill>
      <patternFill patternType="solid">
        <fgColor rgb="FFCFE2F3"/>
        <bgColor rgb="FFD9E2F3"/>
      </patternFill>
    </fill>
    <fill>
      <patternFill patternType="solid">
        <fgColor rgb="FFFFC000"/>
        <bgColor rgb="FFFFBF00"/>
      </patternFill>
    </fill>
    <fill>
      <patternFill patternType="solid">
        <fgColor rgb="FFFFBF00"/>
        <bgColor rgb="FFFFC000"/>
      </patternFill>
    </fill>
    <fill>
      <patternFill patternType="solid">
        <fgColor rgb="FFDAE3F3"/>
        <bgColor rgb="FFD9E2F3"/>
      </patternFill>
    </fill>
    <fill>
      <patternFill patternType="solid">
        <fgColor rgb="FFFFFF00"/>
        <bgColor rgb="FFFFC000"/>
      </patternFill>
    </fill>
    <fill>
      <patternFill patternType="solid">
        <fgColor rgb="FFB4C7E7"/>
        <bgColor rgb="FFBDD7EE"/>
      </patternFill>
    </fill>
    <fill>
      <patternFill patternType="solid">
        <fgColor rgb="FFFFFFFF"/>
        <bgColor rgb="FFEFEFEF"/>
      </patternFill>
    </fill>
    <fill>
      <patternFill patternType="solid">
        <fgColor rgb="FF000000"/>
        <bgColor rgb="FF1F2122"/>
      </patternFill>
    </fill>
    <fill>
      <patternFill patternType="solid">
        <fgColor rgb="FFFEF2CB"/>
        <bgColor rgb="FFFFF2CC"/>
      </patternFill>
    </fill>
    <fill>
      <patternFill patternType="solid">
        <fgColor rgb="FFFF0000"/>
        <bgColor rgb="FF9C0006"/>
      </patternFill>
    </fill>
    <fill>
      <patternFill patternType="solid">
        <fgColor rgb="FFD9EAD3"/>
        <bgColor rgb="FFE2EFD9"/>
      </patternFill>
    </fill>
    <fill>
      <patternFill patternType="solid">
        <fgColor rgb="FFF4CCCC"/>
        <bgColor rgb="FFF4C7C3"/>
      </patternFill>
    </fill>
    <fill>
      <patternFill patternType="solid">
        <fgColor rgb="FFD9E2F3"/>
        <bgColor rgb="FFDAE3F3"/>
      </patternFill>
    </fill>
    <fill>
      <patternFill patternType="solid">
        <fgColor rgb="FFFBE4D5"/>
        <bgColor rgb="FFFBE5D6"/>
      </patternFill>
    </fill>
    <fill>
      <patternFill patternType="solid">
        <fgColor rgb="FFFBE5D6"/>
        <bgColor rgb="FFFBE4D5"/>
      </patternFill>
    </fill>
    <fill>
      <patternFill patternType="solid">
        <fgColor rgb="FFDEEBF7"/>
        <bgColor rgb="FFDEEAF6"/>
      </patternFill>
    </fill>
    <fill>
      <patternFill patternType="solid">
        <fgColor rgb="FFD6DCE4"/>
        <bgColor rgb="FFD9D9D9"/>
      </patternFill>
    </fill>
    <fill>
      <patternFill patternType="solid">
        <fgColor rgb="FFE2EFD9"/>
        <bgColor rgb="FFE2F0D9"/>
      </patternFill>
    </fill>
    <fill>
      <patternFill patternType="solid">
        <fgColor rgb="FFE2F0D9"/>
        <bgColor rgb="FFE2EFD9"/>
      </patternFill>
    </fill>
    <fill>
      <patternFill patternType="solid">
        <fgColor rgb="FFC5E0B4"/>
        <bgColor rgb="FFB7E1CD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1F2122"/>
        <bgColor rgb="FF003300"/>
      </patternFill>
    </fill>
    <fill>
      <patternFill patternType="solid">
        <fgColor rgb="FFFDE9D9"/>
        <bgColor rgb="FFFBE5D6"/>
      </patternFill>
    </fill>
    <fill>
      <patternFill patternType="solid">
        <fgColor rgb="FFDAEEF3"/>
        <bgColor rgb="FFDEEBF7"/>
      </patternFill>
    </fill>
    <fill>
      <patternFill patternType="solid">
        <fgColor rgb="FFF4C7C3"/>
        <bgColor rgb="FFF4CCCC"/>
      </patternFill>
    </fill>
    <fill>
      <patternFill patternType="solid">
        <fgColor rgb="FFE5DFEC"/>
        <bgColor rgb="FFDAE3F3"/>
      </patternFill>
    </fill>
    <fill>
      <patternFill patternType="solid">
        <fgColor rgb="FFEAF1DD"/>
        <bgColor rgb="FFE2F0D9"/>
      </patternFill>
    </fill>
    <fill>
      <patternFill patternType="solid">
        <fgColor rgb="FFB7E1CD"/>
        <bgColor rgb="FFC5E0B4"/>
      </patternFill>
    </fill>
    <fill>
      <patternFill patternType="solid">
        <fgColor rgb="FFF2DBDB"/>
        <bgColor rgb="FFFBE4D5"/>
      </patternFill>
    </fill>
    <fill>
      <patternFill patternType="solid">
        <fgColor rgb="FFDBE5F1"/>
        <bgColor rgb="FFDAE3F3"/>
      </patternFill>
    </fill>
    <fill>
      <patternFill patternType="solid">
        <fgColor rgb="FFFFF2CC"/>
        <bgColor rgb="FFFEF2CB"/>
      </patternFill>
    </fill>
    <fill>
      <patternFill patternType="solid">
        <fgColor rgb="FFC6D9F0"/>
        <bgColor rgb="FFBDD7EE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414141"/>
      </left>
      <right style="medium">
        <color rgb="FF414141"/>
      </right>
      <top style="medium">
        <color rgb="FF414141"/>
      </top>
      <bottom style="medium">
        <color rgb="FF414141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5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9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9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17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11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9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15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1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16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19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2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2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2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2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2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2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26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4" fillId="27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8" fillId="2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29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16" fillId="2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3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8" fillId="31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3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16" fillId="31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33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8" fillId="3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35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B7E1CD"/>
        </patternFill>
      </fill>
    </dxf>
    <dxf>
      <fill>
        <patternFill>
          <bgColor rgb="FFF4C7C3"/>
        </patternFill>
      </fill>
    </dxf>
    <dxf>
      <fill>
        <patternFill>
          <bgColor rgb="FFBDD7E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E2EFD9"/>
      <rgbColor rgb="FF0000FF"/>
      <rgbColor rgb="FFFFFF00"/>
      <rgbColor rgb="FFFF00FF"/>
      <rgbColor rgb="FFDAE3F3"/>
      <rgbColor rgb="FF9C0006"/>
      <rgbColor rgb="FFEAF1DD"/>
      <rgbColor rgb="FF000080"/>
      <rgbColor rgb="FFD9EAD3"/>
      <rgbColor rgb="FF800080"/>
      <rgbColor rgb="FF0070C0"/>
      <rgbColor rgb="FFCCCCCC"/>
      <rgbColor rgb="FFD8D8D8"/>
      <rgbColor rgb="FFBDD7EE"/>
      <rgbColor rgb="FFE5DFEC"/>
      <rgbColor rgb="FFFFF2CC"/>
      <rgbColor rgb="FFDAEEF3"/>
      <rgbColor rgb="FF660066"/>
      <rgbColor rgb="FFDBD8D2"/>
      <rgbColor rgb="FF0563C1"/>
      <rgbColor rgb="FFC6D9F0"/>
      <rgbColor rgb="FF000080"/>
      <rgbColor rgb="FFFF00FF"/>
      <rgbColor rgb="FFFBE4D5"/>
      <rgbColor rgb="FFDBE5F1"/>
      <rgbColor rgb="FF800080"/>
      <rgbColor rgb="FF800000"/>
      <rgbColor rgb="FFDEEAF6"/>
      <rgbColor rgb="FF0000FF"/>
      <rgbColor rgb="FFD9E2F3"/>
      <rgbColor rgb="FFDEEBF7"/>
      <rgbColor rgb="FFE2F0D9"/>
      <rgbColor rgb="FFFEF2CB"/>
      <rgbColor rgb="FFB4C7E7"/>
      <rgbColor rgb="FFFFC7CE"/>
      <rgbColor rgb="FFF4CCCC"/>
      <rgbColor rgb="FFF4C7C3"/>
      <rgbColor rgb="FF4A86E8"/>
      <rgbColor rgb="FFCFE2F3"/>
      <rgbColor rgb="FFC5E0B4"/>
      <rgbColor rgb="FFFFC000"/>
      <rgbColor rgb="FFFFBF00"/>
      <rgbColor rgb="FFF2DBDB"/>
      <rgbColor rgb="FFD6DCE4"/>
      <rgbColor rgb="FFB7E1CD"/>
      <rgbColor rgb="FF003366"/>
      <rgbColor rgb="FFD9D9D9"/>
      <rgbColor rgb="FF003300"/>
      <rgbColor rgb="FF1F2122"/>
      <rgbColor rgb="FFFDE9D9"/>
      <rgbColor rgb="FFFBE5D6"/>
      <rgbColor rgb="FFEFEFEF"/>
      <rgbColor rgb="FF4141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Y24-25_SAGE_FEES_DRAFT_v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Y23-24 fees"/>
      <sheetName val="FY23-24 fees (PerCap phased)"/>
      <sheetName val="FY23-24 fees (5)"/>
      <sheetName val="FY23-24 fees (6)"/>
      <sheetName val="FY23-24 fees (2)"/>
      <sheetName val="FY23-24 fees (3)"/>
      <sheetName val="FY23-24 fees (4)"/>
      <sheetName val="Avg master"/>
      <sheetName val="Copy of Avg master"/>
      <sheetName val="FY21-22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G2">
            <v>532</v>
          </cell>
          <cell r="H2">
            <v>528</v>
          </cell>
          <cell r="I2">
            <v>542</v>
          </cell>
        </row>
        <row r="2">
          <cell r="L2">
            <v>540</v>
          </cell>
        </row>
        <row r="3">
          <cell r="G3">
            <v>615</v>
          </cell>
          <cell r="H3">
            <v>615</v>
          </cell>
          <cell r="I3">
            <v>650</v>
          </cell>
        </row>
        <row r="3">
          <cell r="L3">
            <v>643.333333333333</v>
          </cell>
        </row>
        <row r="4">
          <cell r="G4">
            <v>1661</v>
          </cell>
          <cell r="H4">
            <v>1646</v>
          </cell>
          <cell r="I4">
            <v>1670</v>
          </cell>
        </row>
        <row r="4">
          <cell r="L4">
            <v>1566.66666666667</v>
          </cell>
        </row>
        <row r="5">
          <cell r="G5">
            <v>16820</v>
          </cell>
          <cell r="H5">
            <v>16910</v>
          </cell>
          <cell r="I5">
            <v>16860</v>
          </cell>
        </row>
        <row r="5">
          <cell r="L5">
            <v>16972.6666666667</v>
          </cell>
        </row>
        <row r="6">
          <cell r="G6">
            <v>1531</v>
          </cell>
          <cell r="H6">
            <v>1569</v>
          </cell>
          <cell r="I6">
            <v>1569</v>
          </cell>
        </row>
        <row r="6">
          <cell r="L6">
            <v>1515</v>
          </cell>
        </row>
        <row r="8">
          <cell r="G8">
            <v>1034</v>
          </cell>
          <cell r="H8">
            <v>884</v>
          </cell>
          <cell r="I8">
            <v>884</v>
          </cell>
        </row>
        <row r="8">
          <cell r="L8">
            <v>856.333333333333</v>
          </cell>
        </row>
        <row r="9">
          <cell r="L9">
            <v>121</v>
          </cell>
        </row>
        <row r="10">
          <cell r="G10">
            <v>291</v>
          </cell>
          <cell r="H10">
            <v>252</v>
          </cell>
          <cell r="I10">
            <v>252</v>
          </cell>
        </row>
        <row r="10">
          <cell r="L10">
            <v>267.333333333333</v>
          </cell>
        </row>
        <row r="11">
          <cell r="G11">
            <v>86</v>
          </cell>
          <cell r="H11">
            <v>82</v>
          </cell>
          <cell r="I11">
            <v>82</v>
          </cell>
        </row>
        <row r="11">
          <cell r="L11">
            <v>83</v>
          </cell>
        </row>
        <row r="12">
          <cell r="G12">
            <v>1008</v>
          </cell>
          <cell r="H12">
            <v>1013</v>
          </cell>
          <cell r="I12">
            <v>905</v>
          </cell>
        </row>
        <row r="12">
          <cell r="L12">
            <v>991.666666666667</v>
          </cell>
        </row>
        <row r="13">
          <cell r="G13">
            <v>2</v>
          </cell>
          <cell r="H13">
            <v>2</v>
          </cell>
          <cell r="I13">
            <v>2</v>
          </cell>
        </row>
        <row r="13">
          <cell r="L13">
            <v>2</v>
          </cell>
        </row>
        <row r="14">
          <cell r="G14">
            <v>2867</v>
          </cell>
          <cell r="H14">
            <v>2607</v>
          </cell>
          <cell r="I14">
            <v>3226</v>
          </cell>
        </row>
        <row r="14">
          <cell r="L14">
            <v>3035</v>
          </cell>
        </row>
        <row r="15">
          <cell r="G15">
            <v>1985</v>
          </cell>
          <cell r="H15">
            <v>1995</v>
          </cell>
          <cell r="I15">
            <v>2080</v>
          </cell>
        </row>
        <row r="15">
          <cell r="L15">
            <v>2067</v>
          </cell>
        </row>
        <row r="16">
          <cell r="G16">
            <v>475</v>
          </cell>
          <cell r="H16">
            <v>475</v>
          </cell>
          <cell r="I16">
            <v>449</v>
          </cell>
        </row>
        <row r="16">
          <cell r="L16">
            <v>454.666666666667</v>
          </cell>
        </row>
        <row r="17">
          <cell r="G17">
            <v>1375</v>
          </cell>
          <cell r="H17">
            <v>1375</v>
          </cell>
          <cell r="I17">
            <v>1389</v>
          </cell>
        </row>
        <row r="17">
          <cell r="L17">
            <v>1390</v>
          </cell>
        </row>
        <row r="18">
          <cell r="G18">
            <v>7360</v>
          </cell>
          <cell r="H18">
            <v>7315</v>
          </cell>
          <cell r="I18">
            <v>7226</v>
          </cell>
        </row>
        <row r="18">
          <cell r="L18">
            <v>7292.66666666667</v>
          </cell>
        </row>
        <row r="19">
          <cell r="G19">
            <v>24.3333333333333</v>
          </cell>
          <cell r="H19">
            <v>24.3333333333333</v>
          </cell>
          <cell r="I19">
            <v>24.3333333333333</v>
          </cell>
        </row>
        <row r="19">
          <cell r="L19">
            <v>24.2222222222222</v>
          </cell>
        </row>
        <row r="20">
          <cell r="G20">
            <v>7360</v>
          </cell>
          <cell r="H20">
            <v>7280</v>
          </cell>
          <cell r="I20">
            <v>7537</v>
          </cell>
        </row>
        <row r="20">
          <cell r="L20">
            <v>7485.66666666667</v>
          </cell>
        </row>
        <row r="21">
          <cell r="G21">
            <v>277</v>
          </cell>
          <cell r="H21">
            <v>281</v>
          </cell>
          <cell r="I21">
            <v>267</v>
          </cell>
        </row>
        <row r="21">
          <cell r="L21">
            <v>308</v>
          </cell>
        </row>
        <row r="22">
          <cell r="G22">
            <v>2</v>
          </cell>
          <cell r="H22">
            <v>2</v>
          </cell>
          <cell r="I22">
            <v>2</v>
          </cell>
        </row>
        <row r="22">
          <cell r="L22">
            <v>2</v>
          </cell>
        </row>
        <row r="23">
          <cell r="G23">
            <v>26140</v>
          </cell>
          <cell r="H23">
            <v>26419</v>
          </cell>
          <cell r="I23">
            <v>27144</v>
          </cell>
        </row>
        <row r="25">
          <cell r="G25">
            <v>208</v>
          </cell>
          <cell r="H25">
            <v>174</v>
          </cell>
          <cell r="I25">
            <v>174</v>
          </cell>
        </row>
        <row r="25">
          <cell r="L25">
            <v>170.666666666667</v>
          </cell>
        </row>
        <row r="26">
          <cell r="G26">
            <v>25480</v>
          </cell>
          <cell r="H26">
            <v>25640</v>
          </cell>
          <cell r="I26">
            <v>23888</v>
          </cell>
        </row>
        <row r="26">
          <cell r="L26">
            <v>24474</v>
          </cell>
        </row>
        <row r="27">
          <cell r="G27">
            <v>1327</v>
          </cell>
          <cell r="H27">
            <v>1318</v>
          </cell>
          <cell r="I27">
            <v>1318</v>
          </cell>
        </row>
        <row r="27">
          <cell r="L27">
            <v>1281.66666666667</v>
          </cell>
        </row>
        <row r="28">
          <cell r="G28">
            <v>92</v>
          </cell>
          <cell r="H28">
            <v>21</v>
          </cell>
          <cell r="I28">
            <v>93</v>
          </cell>
        </row>
        <row r="28">
          <cell r="L28">
            <v>65</v>
          </cell>
        </row>
        <row r="29">
          <cell r="G29">
            <v>879</v>
          </cell>
          <cell r="H29">
            <v>861</v>
          </cell>
          <cell r="I29">
            <v>832</v>
          </cell>
        </row>
        <row r="29">
          <cell r="L29">
            <v>843.333333333333</v>
          </cell>
        </row>
        <row r="30">
          <cell r="G30">
            <v>2</v>
          </cell>
          <cell r="H30">
            <v>2</v>
          </cell>
          <cell r="I30">
            <v>2</v>
          </cell>
        </row>
        <row r="30">
          <cell r="L30">
            <v>2</v>
          </cell>
        </row>
        <row r="31">
          <cell r="G31">
            <v>1120</v>
          </cell>
          <cell r="H31">
            <v>1120</v>
          </cell>
          <cell r="I31">
            <v>1158</v>
          </cell>
        </row>
        <row r="31">
          <cell r="L31">
            <v>1150.33333333333</v>
          </cell>
        </row>
        <row r="32">
          <cell r="G32">
            <v>1</v>
          </cell>
          <cell r="H32">
            <v>1</v>
          </cell>
          <cell r="I32">
            <v>1</v>
          </cell>
        </row>
        <row r="32">
          <cell r="L32">
            <v>1</v>
          </cell>
        </row>
        <row r="33">
          <cell r="G33">
            <v>1797</v>
          </cell>
          <cell r="H33">
            <v>1478</v>
          </cell>
          <cell r="I33">
            <v>1478</v>
          </cell>
        </row>
        <row r="33">
          <cell r="L33">
            <v>1715.33333333333</v>
          </cell>
        </row>
        <row r="34">
          <cell r="G34">
            <v>22022</v>
          </cell>
          <cell r="H34">
            <v>20284</v>
          </cell>
          <cell r="I34">
            <v>18657</v>
          </cell>
        </row>
        <row r="34">
          <cell r="L34">
            <v>19289</v>
          </cell>
        </row>
        <row r="35">
          <cell r="G35">
            <v>8080</v>
          </cell>
          <cell r="H35">
            <v>8075</v>
          </cell>
          <cell r="I35">
            <v>8177</v>
          </cell>
        </row>
        <row r="35">
          <cell r="L35">
            <v>8166</v>
          </cell>
        </row>
        <row r="36">
          <cell r="G36">
            <v>10142</v>
          </cell>
          <cell r="H36">
            <v>10146</v>
          </cell>
          <cell r="I36">
            <v>9847</v>
          </cell>
        </row>
        <row r="36">
          <cell r="L36">
            <v>10489.3333333333</v>
          </cell>
        </row>
        <row r="37">
          <cell r="G37">
            <v>737</v>
          </cell>
          <cell r="H37">
            <v>671</v>
          </cell>
          <cell r="I37">
            <v>681</v>
          </cell>
        </row>
        <row r="37">
          <cell r="L37">
            <v>685.666666666667</v>
          </cell>
        </row>
        <row r="38">
          <cell r="G38">
            <v>3320</v>
          </cell>
          <cell r="H38">
            <v>3340</v>
          </cell>
          <cell r="I38">
            <v>3276</v>
          </cell>
        </row>
        <row r="38">
          <cell r="L38">
            <v>3310</v>
          </cell>
        </row>
        <row r="39">
          <cell r="G39">
            <v>26835</v>
          </cell>
          <cell r="H39">
            <v>26890</v>
          </cell>
          <cell r="I39">
            <v>26805</v>
          </cell>
        </row>
        <row r="39">
          <cell r="L39">
            <v>26853.3333333333</v>
          </cell>
        </row>
        <row r="40">
          <cell r="G40">
            <v>652</v>
          </cell>
          <cell r="H40">
            <v>686</v>
          </cell>
          <cell r="I40">
            <v>686</v>
          </cell>
        </row>
        <row r="40">
          <cell r="L40">
            <v>676</v>
          </cell>
        </row>
        <row r="41">
          <cell r="G41">
            <v>363</v>
          </cell>
          <cell r="H41">
            <v>361</v>
          </cell>
          <cell r="I41">
            <v>361</v>
          </cell>
        </row>
        <row r="41">
          <cell r="L41">
            <v>366.666666666667</v>
          </cell>
        </row>
        <row r="42">
          <cell r="G42">
            <v>10866</v>
          </cell>
          <cell r="H42">
            <v>11061</v>
          </cell>
          <cell r="I42">
            <v>10818</v>
          </cell>
        </row>
        <row r="42">
          <cell r="L42">
            <v>10838.3333333333</v>
          </cell>
        </row>
        <row r="43">
          <cell r="G43">
            <v>24160</v>
          </cell>
          <cell r="H43">
            <v>24126</v>
          </cell>
          <cell r="I43">
            <v>23226</v>
          </cell>
        </row>
        <row r="43">
          <cell r="L43">
            <v>23110</v>
          </cell>
        </row>
        <row r="44">
          <cell r="G44">
            <v>2136</v>
          </cell>
          <cell r="H44">
            <v>2118</v>
          </cell>
          <cell r="I44">
            <v>1830</v>
          </cell>
        </row>
        <row r="44">
          <cell r="L44">
            <v>1900</v>
          </cell>
        </row>
        <row r="45">
          <cell r="G45">
            <v>1770</v>
          </cell>
          <cell r="H45">
            <v>1795</v>
          </cell>
          <cell r="I45">
            <v>1908</v>
          </cell>
        </row>
        <row r="45">
          <cell r="L45">
            <v>1880.33333333333</v>
          </cell>
        </row>
        <row r="46">
          <cell r="G46">
            <v>395</v>
          </cell>
          <cell r="H46">
            <v>339</v>
          </cell>
          <cell r="I46">
            <v>339</v>
          </cell>
        </row>
        <row r="46">
          <cell r="L46">
            <v>343.333333333333</v>
          </cell>
        </row>
        <row r="47">
          <cell r="G47">
            <v>3187</v>
          </cell>
          <cell r="H47">
            <v>3208</v>
          </cell>
          <cell r="I47">
            <v>3033</v>
          </cell>
        </row>
        <row r="47">
          <cell r="L47">
            <v>3035</v>
          </cell>
        </row>
        <row r="48">
          <cell r="G48">
            <v>2</v>
          </cell>
          <cell r="H48">
            <v>2</v>
          </cell>
          <cell r="I48">
            <v>2</v>
          </cell>
        </row>
        <row r="48">
          <cell r="L48">
            <v>2</v>
          </cell>
        </row>
        <row r="49">
          <cell r="G49">
            <v>1</v>
          </cell>
          <cell r="H49">
            <v>1</v>
          </cell>
          <cell r="I49">
            <v>1</v>
          </cell>
        </row>
        <row r="49">
          <cell r="L49">
            <v>1</v>
          </cell>
        </row>
        <row r="50">
          <cell r="G50">
            <v>26770</v>
          </cell>
          <cell r="H50">
            <v>27295</v>
          </cell>
          <cell r="I50">
            <v>26656</v>
          </cell>
        </row>
        <row r="50">
          <cell r="L50">
            <v>26915.3333333333</v>
          </cell>
        </row>
        <row r="51">
          <cell r="G51">
            <v>1779</v>
          </cell>
          <cell r="H51">
            <v>1813</v>
          </cell>
          <cell r="I51">
            <v>1813</v>
          </cell>
        </row>
        <row r="51">
          <cell r="L51">
            <v>1778.66666666667</v>
          </cell>
        </row>
        <row r="52">
          <cell r="G52">
            <v>334</v>
          </cell>
          <cell r="H52">
            <v>338</v>
          </cell>
          <cell r="I52">
            <v>225</v>
          </cell>
        </row>
        <row r="52">
          <cell r="L52">
            <v>262.333333333333</v>
          </cell>
        </row>
        <row r="53">
          <cell r="G53">
            <v>10604</v>
          </cell>
          <cell r="H53">
            <v>10701</v>
          </cell>
          <cell r="I53">
            <v>10364</v>
          </cell>
        </row>
        <row r="53">
          <cell r="L53">
            <v>9769</v>
          </cell>
        </row>
        <row r="54">
          <cell r="G54">
            <v>3596</v>
          </cell>
          <cell r="H54">
            <v>3278</v>
          </cell>
          <cell r="I54">
            <v>3731</v>
          </cell>
        </row>
        <row r="54">
          <cell r="L54">
            <v>3593</v>
          </cell>
        </row>
        <row r="55">
          <cell r="G55">
            <v>1875</v>
          </cell>
          <cell r="H55">
            <v>1875</v>
          </cell>
          <cell r="I55">
            <v>1914</v>
          </cell>
        </row>
        <row r="55">
          <cell r="L55">
            <v>1901.66666666667</v>
          </cell>
        </row>
        <row r="56">
          <cell r="G56">
            <v>268</v>
          </cell>
          <cell r="H56">
            <v>247</v>
          </cell>
          <cell r="I56">
            <v>247</v>
          </cell>
        </row>
        <row r="56">
          <cell r="L56">
            <v>261.666666666667</v>
          </cell>
        </row>
        <row r="57">
          <cell r="G57">
            <v>840</v>
          </cell>
          <cell r="H57">
            <v>840</v>
          </cell>
          <cell r="I57">
            <v>799</v>
          </cell>
        </row>
        <row r="57">
          <cell r="L57">
            <v>816</v>
          </cell>
        </row>
        <row r="58">
          <cell r="G58">
            <v>979</v>
          </cell>
          <cell r="H58">
            <v>971</v>
          </cell>
          <cell r="I58">
            <v>973</v>
          </cell>
        </row>
        <row r="58">
          <cell r="L58">
            <v>1061</v>
          </cell>
        </row>
      </sheetData>
      <sheetData sheetId="8"/>
      <sheetData sheetId="9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DMcManus@cgcc.edu" TargetMode="External"/><Relationship Id="rId3" Type="http://schemas.openxmlformats.org/officeDocument/2006/relationships/hyperlink" Target="mailto:onlinelibrary@bluecc.edu" TargetMode="External"/><Relationship Id="rId4" Type="http://schemas.openxmlformats.org/officeDocument/2006/relationships/hyperlink" Target="mailto:kcclrc@klamathcc.edu" TargetMode="External"/><Relationship Id="rId5" Type="http://schemas.openxmlformats.org/officeDocument/2006/relationships/hyperlink" Target="mailto:library@tvcc.cc" TargetMode="External"/><Relationship Id="rId6" Type="http://schemas.openxmlformats.org/officeDocument/2006/relationships/hyperlink" Target="mailto:rich@fishtrap.org" TargetMode="External"/><Relationship Id="rId7" Type="http://schemas.openxmlformats.org/officeDocument/2006/relationships/hyperlink" Target="mailto:malissa.minthorn@tamastslikt.org" TargetMode="External"/><Relationship Id="rId8" Type="http://schemas.openxmlformats.org/officeDocument/2006/relationships/hyperlink" Target="mailto:cchandler@mail.elgin.k12.or.us" TargetMode="External"/><Relationship Id="rId9" Type="http://schemas.openxmlformats.org/officeDocument/2006/relationships/hyperlink" Target="mailto:delia.fields@hermistonsd.org" TargetMode="External"/><Relationship Id="rId10" Type="http://schemas.openxmlformats.org/officeDocument/2006/relationships/hyperlink" Target="mailto:Cathy.Halvorsen@ione.k12.or.us" TargetMode="External"/><Relationship Id="rId11" Type="http://schemas.openxmlformats.org/officeDocument/2006/relationships/hyperlink" Target="mailto:penny.anderson@stanfieldsd.org" TargetMode="External"/><Relationship Id="rId12" Type="http://schemas.openxmlformats.org/officeDocument/2006/relationships/hyperlink" Target="mailto:wallowapubliclibrary@gmail.com" TargetMode="External"/><Relationship Id="rId13" Type="http://schemas.openxmlformats.org/officeDocument/2006/relationships/hyperlink" Target="mailto:ionelibrary@gmail.com" TargetMode="External"/><Relationship Id="rId14" Type="http://schemas.openxmlformats.org/officeDocument/2006/relationships/hyperlink" Target="mailto:echolib@centurytel.net" TargetMode="External"/><Relationship Id="rId15" Type="http://schemas.openxmlformats.org/officeDocument/2006/relationships/hyperlink" Target="mailto:wcolibrary@cityofwestonoregon.com" TargetMode="External"/><Relationship Id="rId16" Type="http://schemas.openxmlformats.org/officeDocument/2006/relationships/hyperlink" Target="mailto:joseph97846@hotmail.com" TargetMode="External"/><Relationship Id="rId17" Type="http://schemas.openxmlformats.org/officeDocument/2006/relationships/hyperlink" Target="mailto:gclibrary@co.gilliam.or.us" TargetMode="External"/><Relationship Id="rId18" Type="http://schemas.openxmlformats.org/officeDocument/2006/relationships/hyperlink" Target="mailto:athenalibrary@cityofathena.com" TargetMode="External"/><Relationship Id="rId19" Type="http://schemas.openxmlformats.org/officeDocument/2006/relationships/hyperlink" Target="mailto:mmartin2@sherman.k12.or.us" TargetMode="External"/><Relationship Id="rId20" Type="http://schemas.openxmlformats.org/officeDocument/2006/relationships/hyperlink" Target="mailto:pshevham@cityofvale.com" TargetMode="External"/><Relationship Id="rId21" Type="http://schemas.openxmlformats.org/officeDocument/2006/relationships/hyperlink" Target="mailto:enterpl@eoni.com" TargetMode="External"/><Relationship Id="rId22" Type="http://schemas.openxmlformats.org/officeDocument/2006/relationships/hyperlink" Target="mailto:Audrey.Durfey@ukiah.k12.or.us" TargetMode="External"/><Relationship Id="rId23" Type="http://schemas.openxmlformats.org/officeDocument/2006/relationships/hyperlink" Target="mailto:helixlibrary@helixtel.com" TargetMode="External"/><Relationship Id="rId24" Type="http://schemas.openxmlformats.org/officeDocument/2006/relationships/hyperlink" Target="mailto:libraryfossil46@gmail.com" TargetMode="External"/><Relationship Id="rId25" Type="http://schemas.openxmlformats.org/officeDocument/2006/relationships/hyperlink" Target="mailto:library@cityofadamsoregon.com" TargetMode="External"/><Relationship Id="rId26" Type="http://schemas.openxmlformats.org/officeDocument/2006/relationships/hyperlink" Target="mailto:arlingtonpubliclibraryor97812@gmail.com" TargetMode="External"/><Relationship Id="rId27" Type="http://schemas.openxmlformats.org/officeDocument/2006/relationships/hyperlink" Target="mailto:npcitylibrary1@gmail.com" TargetMode="External"/><Relationship Id="rId28" Type="http://schemas.openxmlformats.org/officeDocument/2006/relationships/hyperlink" Target="mailto:info@bakerlib.org" TargetMode="External"/><Relationship Id="rId29" Type="http://schemas.openxmlformats.org/officeDocument/2006/relationships/hyperlink" Target="mailto:mrose@hermiston.or.us" TargetMode="External"/><Relationship Id="rId30" Type="http://schemas.openxmlformats.org/officeDocument/2006/relationships/hyperlink" Target="mailto:KRoberson@cookmemoriallibrary.org" TargetMode="External"/><Relationship Id="rId31" Type="http://schemas.openxmlformats.org/officeDocument/2006/relationships/hyperlink" Target="mailto:Jennifer.Costley@ci.pendleton.or.us" TargetMode="External"/><Relationship Id="rId32" Type="http://schemas.openxmlformats.org/officeDocument/2006/relationships/hyperlink" Target="mailto:info@hoodriverlibrary.org" TargetMode="External"/><Relationship Id="rId33" Type="http://schemas.openxmlformats.org/officeDocument/2006/relationships/hyperlink" Target="mailto:ontariolibrarydistrict@yahoo.com" TargetMode="External"/><Relationship Id="rId34" Type="http://schemas.openxmlformats.org/officeDocument/2006/relationships/hyperlink" Target="mailto:jwavrunek@ci.the-dalles.or.us" TargetMode="External"/><Relationship Id="rId35" Type="http://schemas.openxmlformats.org/officeDocument/2006/relationships/hyperlink" Target="mailto:pilotrockpl@centurytel.net" TargetMode="External"/><Relationship Id="rId36" Type="http://schemas.openxmlformats.org/officeDocument/2006/relationships/hyperlink" Target="mailto:Publiclibrary@cityofelginor.org" TargetMode="External"/><Relationship Id="rId37" Type="http://schemas.openxmlformats.org/officeDocument/2006/relationships/hyperlink" Target="mailto:librarydirector@cityofstanfield.com" TargetMode="External"/><Relationship Id="rId38" Type="http://schemas.openxmlformats.org/officeDocument/2006/relationships/hyperlink" Target="mailto:nyssalibrary@nyssacity.org" TargetMode="External"/><Relationship Id="rId39" Type="http://schemas.openxmlformats.org/officeDocument/2006/relationships/hyperlink" Target="mailto:library@cityofunion.com" TargetMode="External"/><Relationship Id="rId40" Type="http://schemas.openxmlformats.org/officeDocument/2006/relationships/hyperlink" Target="mailto:cheryl@harneycountylibrary.org" TargetMode="External"/><Relationship Id="rId41" Type="http://schemas.openxmlformats.org/officeDocument/2006/relationships/hyperlink" Target="mailto:info@lakecountylibrary.org" TargetMode="External"/><Relationship Id="rId42" Type="http://schemas.openxmlformats.org/officeDocument/2006/relationships/hyperlink" Target="mailto:library@umatilla-city.org" TargetMode="External"/><Relationship Id="rId43" Type="http://schemas.openxmlformats.org/officeDocument/2006/relationships/hyperlink" Target="mailto:Lili.Schmidt@milton-freewater-or.gov" TargetMode="External"/><Relationship Id="rId44" Type="http://schemas.openxmlformats.org/officeDocument/2006/relationships/hyperlink" Target="mailto:boardman@otld.org" TargetMode="External"/><Relationship Id="rId45" Type="http://schemas.openxmlformats.org/officeDocument/2006/relationships/hyperlink" Target="mailto:criss.s@harneyesd.k12.or.us" TargetMode="External"/><Relationship Id="rId46" Type="http://schemas.openxmlformats.org/officeDocument/2006/relationships/hyperlink" Target="mailto:tallyk@cove.k12.or.us" TargetMode="External"/><Relationship Id="rId47" Type="http://schemas.openxmlformats.org/officeDocument/2006/relationships/hyperlink" Target="mailto:debbiepfeiffer@hcsd3.k12.or.us" TargetMode="External"/><Relationship Id="rId48" Type="http://schemas.openxmlformats.org/officeDocument/2006/relationships/hyperlink" Target="mailto:jkoda@vale.k12.or.us" TargetMode="External"/><Relationship Id="rId49" Type="http://schemas.openxmlformats.org/officeDocument/2006/relationships/hyperlink" Target="mailto:tallyk@cove.k12.or.us" TargetMode="External"/><Relationship Id="rId50" Type="http://schemas.openxmlformats.org/officeDocument/2006/relationships/hyperlink" Target="mailto:debbiepfeiffer@hcsd3.k12.or.us" TargetMode="External"/><Relationship Id="rId51" Type="http://schemas.openxmlformats.org/officeDocument/2006/relationships/hyperlink" Target="mailto:mfife@ontario.k12.or.us" TargetMode="External"/><Relationship Id="rId52" Type="http://schemas.openxmlformats.org/officeDocument/2006/relationships/hyperlink" Target="mailto:Harmonie.Hicks@huntington.k12.or.us" TargetMode="External"/><Relationship Id="rId53" Type="http://schemas.openxmlformats.org/officeDocument/2006/relationships/hyperlink" Target="mailto:starbuck@harneyesd.k12.or.us" TargetMode="External"/><Relationship Id="rId54" Type="http://schemas.openxmlformats.org/officeDocument/2006/relationships/hyperlink" Target="mailto:kpena@ontario.k12.or.us" TargetMode="External"/><Relationship Id="rId55" Type="http://schemas.openxmlformats.org/officeDocument/2006/relationships/hyperlink" Target="mailto:ann.zuehlke@hoodriver.k12.or.us" TargetMode="External"/><Relationship Id="rId56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Q1001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3" ySplit="1" topLeftCell="O97" activePane="bottomRight" state="frozen"/>
      <selection pane="topLeft" activeCell="A2" activeCellId="0" sqref="A2"/>
      <selection pane="topRight" activeCell="O2" activeCellId="0" sqref="O2"/>
      <selection pane="bottomLeft" activeCell="A97" activeCellId="0" sqref="A97"/>
      <selection pane="bottomRight" activeCell="AA109" activeCellId="0" sqref="AA109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41"/>
    <col collapsed="false" customWidth="true" hidden="true" outlineLevel="0" max="2" min="2" style="0" width="30.43"/>
    <col collapsed="false" customWidth="true" hidden="false" outlineLevel="0" max="3" min="3" style="0" width="36.6"/>
    <col collapsed="false" customWidth="true" hidden="false" outlineLevel="0" max="4" min="4" style="0" width="4.71"/>
    <col collapsed="false" customWidth="true" hidden="false" outlineLevel="0" max="6" min="5" style="0" width="10.85"/>
    <col collapsed="false" customWidth="true" hidden="true" outlineLevel="0" max="8" min="7" style="0" width="10.85"/>
    <col collapsed="false" customWidth="true" hidden="true" outlineLevel="0" max="9" min="9" style="0" width="8.14"/>
    <col collapsed="false" customWidth="true" hidden="true" outlineLevel="0" max="12" min="10" style="0" width="12.14"/>
    <col collapsed="false" customWidth="true" hidden="true" outlineLevel="0" max="13" min="13" style="0" width="14.28"/>
    <col collapsed="false" customWidth="true" hidden="true" outlineLevel="0" max="14" min="14" style="0" width="8.57"/>
    <col collapsed="false" customWidth="true" hidden="false" outlineLevel="0" max="15" min="15" style="1" width="7.47"/>
    <col collapsed="false" customWidth="true" hidden="true" outlineLevel="0" max="16" min="16" style="0" width="15.86"/>
    <col collapsed="false" customWidth="true" hidden="true" outlineLevel="0" max="17" min="17" style="0" width="2.71"/>
    <col collapsed="false" customWidth="true" hidden="true" outlineLevel="0" max="18" min="18" style="0" width="15.86"/>
    <col collapsed="false" customWidth="true" hidden="true" outlineLevel="0" max="19" min="19" style="0" width="2.71"/>
    <col collapsed="false" customWidth="true" hidden="true" outlineLevel="0" max="20" min="20" style="0" width="15.86"/>
    <col collapsed="false" customWidth="true" hidden="true" outlineLevel="0" max="21" min="21" style="0" width="9.29"/>
    <col collapsed="false" customWidth="true" hidden="true" outlineLevel="0" max="22" min="22" style="0" width="2.85"/>
    <col collapsed="false" customWidth="true" hidden="true" outlineLevel="0" max="23" min="23" style="0" width="15.86"/>
    <col collapsed="false" customWidth="true" hidden="true" outlineLevel="0" max="26" min="24" style="0" width="9.29"/>
    <col collapsed="false" customWidth="true" hidden="false" outlineLevel="0" max="27" min="27" style="0" width="16.71"/>
    <col collapsed="false" customWidth="true" hidden="false" outlineLevel="0" max="28" min="28" style="0" width="9.29"/>
    <col collapsed="false" customWidth="true" hidden="true" outlineLevel="0" max="29" min="29" style="0" width="6.28"/>
    <col collapsed="false" customWidth="true" hidden="true" outlineLevel="0" max="30" min="30" style="0" width="9.29"/>
    <col collapsed="false" customWidth="true" hidden="false" outlineLevel="0" max="31" min="31" style="0" width="4.71"/>
    <col collapsed="false" customWidth="true" hidden="false" outlineLevel="0" max="32" min="32" style="0" width="19.59"/>
    <col collapsed="false" customWidth="true" hidden="false" outlineLevel="0" max="33" min="33" style="0" width="9.29"/>
    <col collapsed="false" customWidth="true" hidden="true" outlineLevel="0" max="34" min="34" style="0" width="9.14"/>
    <col collapsed="false" customWidth="true" hidden="true" outlineLevel="0" max="35" min="35" style="0" width="9.58"/>
    <col collapsed="false" customWidth="true" hidden="false" outlineLevel="0" max="36" min="36" style="0" width="4.29"/>
    <col collapsed="false" customWidth="true" hidden="false" outlineLevel="0" max="37" min="37" style="0" width="30.1"/>
    <col collapsed="false" customWidth="true" hidden="false" outlineLevel="0" max="38" min="38" style="0" width="6.57"/>
    <col collapsed="false" customWidth="true" hidden="false" outlineLevel="0" max="39" min="39" style="0" width="7.68"/>
    <col collapsed="false" customWidth="true" hidden="false" outlineLevel="0" max="40" min="40" style="0" width="32.37"/>
    <col collapsed="false" customWidth="true" hidden="false" outlineLevel="0" max="41" min="41" style="0" width="9.29"/>
    <col collapsed="false" customWidth="true" hidden="false" outlineLevel="0" max="42" min="42" style="0" width="3.42"/>
    <col collapsed="false" customWidth="true" hidden="true" outlineLevel="0" max="43" min="43" style="0" width="20.86"/>
  </cols>
  <sheetData>
    <row r="1" customFormat="false" ht="29.25" hidden="false" customHeight="true" outlineLevel="0" collapsed="false">
      <c r="A1" s="2"/>
      <c r="B1" s="2"/>
      <c r="C1" s="3"/>
      <c r="D1" s="3"/>
      <c r="E1" s="3"/>
      <c r="F1" s="4"/>
      <c r="G1" s="2"/>
      <c r="H1" s="2"/>
      <c r="I1" s="3"/>
      <c r="J1" s="2"/>
      <c r="K1" s="2"/>
      <c r="L1" s="2"/>
      <c r="M1" s="2"/>
      <c r="N1" s="2"/>
      <c r="O1" s="5"/>
      <c r="P1" s="2"/>
      <c r="Q1" s="2"/>
      <c r="R1" s="2"/>
      <c r="S1" s="2"/>
      <c r="T1" s="2"/>
      <c r="U1" s="2"/>
      <c r="V1" s="2"/>
      <c r="W1" s="6" t="n">
        <v>0.025</v>
      </c>
      <c r="X1" s="2"/>
      <c r="Y1" s="2"/>
      <c r="Z1" s="2"/>
      <c r="AA1" s="7" t="n">
        <v>0.108</v>
      </c>
      <c r="AB1" s="2"/>
      <c r="AC1" s="8"/>
      <c r="AD1" s="2"/>
      <c r="AE1" s="2"/>
      <c r="AF1" s="7" t="n">
        <v>0.09</v>
      </c>
      <c r="AG1" s="2"/>
      <c r="AH1" s="9"/>
      <c r="AI1" s="10"/>
      <c r="AJ1" s="2"/>
      <c r="AK1" s="0" t="s">
        <v>0</v>
      </c>
      <c r="AN1" s="0" t="s">
        <v>1</v>
      </c>
      <c r="AQ1" s="0" t="s">
        <v>2</v>
      </c>
    </row>
    <row r="2" customFormat="false" ht="134.25" hidden="false" customHeight="true" outlineLevel="0" collapsed="false">
      <c r="A2" s="11" t="s">
        <v>3</v>
      </c>
      <c r="B2" s="11" t="s">
        <v>4</v>
      </c>
      <c r="C2" s="12" t="s">
        <v>5</v>
      </c>
      <c r="D2" s="12"/>
      <c r="E2" s="3" t="s">
        <v>6</v>
      </c>
      <c r="F2" s="4" t="s">
        <v>7</v>
      </c>
      <c r="G2" s="3" t="s">
        <v>8</v>
      </c>
      <c r="H2" s="3" t="s">
        <v>9</v>
      </c>
      <c r="I2" s="12" t="s">
        <v>10</v>
      </c>
      <c r="J2" s="13" t="s">
        <v>11</v>
      </c>
      <c r="K2" s="13" t="s">
        <v>12</v>
      </c>
      <c r="L2" s="13" t="s">
        <v>13</v>
      </c>
      <c r="M2" s="3" t="s">
        <v>14</v>
      </c>
      <c r="N2" s="3" t="s">
        <v>15</v>
      </c>
      <c r="O2" s="14"/>
      <c r="P2" s="15" t="s">
        <v>16</v>
      </c>
      <c r="Q2" s="16"/>
      <c r="R2" s="15" t="s">
        <v>17</v>
      </c>
      <c r="S2" s="16"/>
      <c r="T2" s="17" t="s">
        <v>18</v>
      </c>
      <c r="U2" s="18" t="s">
        <v>19</v>
      </c>
      <c r="V2" s="18"/>
      <c r="W2" s="17" t="s">
        <v>20</v>
      </c>
      <c r="X2" s="18" t="s">
        <v>19</v>
      </c>
      <c r="Y2" s="19" t="s">
        <v>21</v>
      </c>
      <c r="Z2" s="19" t="s">
        <v>22</v>
      </c>
      <c r="AA2" s="17" t="s">
        <v>23</v>
      </c>
      <c r="AB2" s="18" t="s">
        <v>19</v>
      </c>
      <c r="AC2" s="20" t="s">
        <v>21</v>
      </c>
      <c r="AD2" s="19" t="s">
        <v>22</v>
      </c>
      <c r="AE2" s="21"/>
      <c r="AF2" s="22" t="s">
        <v>24</v>
      </c>
      <c r="AG2" s="18" t="s">
        <v>19</v>
      </c>
      <c r="AH2" s="23" t="s">
        <v>21</v>
      </c>
      <c r="AI2" s="6"/>
      <c r="AJ2" s="16"/>
      <c r="AK2" s="13" t="s">
        <v>25</v>
      </c>
      <c r="AM2" s="24" t="s">
        <v>26</v>
      </c>
      <c r="AN2" s="25" t="s">
        <v>27</v>
      </c>
      <c r="AQ2" s="26" t="s">
        <v>28</v>
      </c>
    </row>
    <row r="3" customFormat="false" ht="21.65" hidden="false" customHeight="false" outlineLevel="0" collapsed="false">
      <c r="A3" s="27" t="s">
        <v>29</v>
      </c>
      <c r="B3" s="27"/>
      <c r="C3" s="28"/>
      <c r="D3" s="28"/>
      <c r="E3" s="28"/>
      <c r="F3" s="29"/>
      <c r="G3" s="30"/>
      <c r="H3" s="30"/>
      <c r="I3" s="28"/>
      <c r="J3" s="27"/>
      <c r="K3" s="27"/>
      <c r="L3" s="27"/>
      <c r="M3" s="31"/>
      <c r="N3" s="30"/>
      <c r="O3" s="6"/>
      <c r="P3" s="6" t="n">
        <v>0.03</v>
      </c>
      <c r="Q3" s="32"/>
      <c r="R3" s="6" t="n">
        <v>0.065</v>
      </c>
      <c r="S3" s="32"/>
      <c r="T3" s="6" t="n">
        <v>0.025</v>
      </c>
      <c r="U3" s="33"/>
      <c r="V3" s="33"/>
      <c r="W3" s="34" t="s">
        <v>30</v>
      </c>
      <c r="X3" s="33"/>
      <c r="Y3" s="33"/>
      <c r="Z3" s="33"/>
      <c r="AA3" s="34" t="s">
        <v>30</v>
      </c>
      <c r="AB3" s="33"/>
      <c r="AC3" s="35"/>
      <c r="AD3" s="33"/>
      <c r="AE3" s="7"/>
      <c r="AF3" s="34" t="s">
        <v>30</v>
      </c>
      <c r="AG3" s="33"/>
      <c r="AH3" s="7"/>
      <c r="AI3" s="7"/>
      <c r="AJ3" s="36"/>
    </row>
    <row r="4" customFormat="false" ht="13.8" hidden="false" customHeight="false" outlineLevel="0" collapsed="false">
      <c r="A4" s="37" t="s">
        <v>31</v>
      </c>
      <c r="B4" s="37"/>
      <c r="C4" s="38"/>
      <c r="D4" s="38"/>
      <c r="E4" s="38"/>
      <c r="F4" s="39"/>
      <c r="G4" s="40"/>
      <c r="H4" s="40"/>
      <c r="I4" s="38"/>
      <c r="J4" s="37"/>
      <c r="K4" s="37"/>
      <c r="L4" s="37"/>
      <c r="M4" s="4"/>
      <c r="N4" s="40"/>
      <c r="O4" s="14"/>
      <c r="P4" s="14"/>
      <c r="Q4" s="41"/>
      <c r="R4" s="14"/>
      <c r="S4" s="41"/>
      <c r="T4" s="14"/>
      <c r="U4" s="42"/>
      <c r="V4" s="42"/>
      <c r="W4" s="14"/>
      <c r="X4" s="42"/>
      <c r="Y4" s="42"/>
      <c r="Z4" s="42"/>
      <c r="AA4" s="43"/>
      <c r="AB4" s="42"/>
      <c r="AC4" s="44"/>
      <c r="AD4" s="42"/>
      <c r="AE4" s="43"/>
      <c r="AF4" s="43"/>
      <c r="AG4" s="42"/>
      <c r="AH4" s="7"/>
      <c r="AI4" s="7"/>
      <c r="AJ4" s="45"/>
    </row>
    <row r="5" customFormat="false" ht="13.8" hidden="false" customHeight="false" outlineLevel="0" collapsed="false">
      <c r="A5" s="37" t="s">
        <v>32</v>
      </c>
      <c r="B5" s="37"/>
      <c r="C5" s="38"/>
      <c r="D5" s="38"/>
      <c r="E5" s="38"/>
      <c r="F5" s="39"/>
      <c r="G5" s="40"/>
      <c r="H5" s="40"/>
      <c r="I5" s="38"/>
      <c r="J5" s="37"/>
      <c r="K5" s="37"/>
      <c r="L5" s="37"/>
      <c r="M5" s="4"/>
      <c r="N5" s="40"/>
      <c r="O5" s="14"/>
      <c r="P5" s="14"/>
      <c r="Q5" s="41"/>
      <c r="R5" s="14"/>
      <c r="S5" s="41"/>
      <c r="T5" s="14"/>
      <c r="U5" s="42"/>
      <c r="V5" s="42"/>
      <c r="W5" s="14"/>
      <c r="X5" s="42"/>
      <c r="Y5" s="42"/>
      <c r="Z5" s="42"/>
      <c r="AA5" s="45"/>
      <c r="AB5" s="42"/>
      <c r="AC5" s="44"/>
      <c r="AD5" s="42"/>
      <c r="AE5" s="45"/>
      <c r="AF5" s="45"/>
      <c r="AG5" s="42"/>
      <c r="AH5" s="36"/>
      <c r="AI5" s="32"/>
      <c r="AJ5" s="45"/>
    </row>
    <row r="6" customFormat="false" ht="13.8" hidden="false" customHeight="false" outlineLevel="0" collapsed="false">
      <c r="A6" s="37" t="s">
        <v>33</v>
      </c>
      <c r="B6" s="37"/>
      <c r="C6" s="38"/>
      <c r="D6" s="38"/>
      <c r="E6" s="38"/>
      <c r="F6" s="39"/>
      <c r="G6" s="40"/>
      <c r="H6" s="40"/>
      <c r="I6" s="38"/>
      <c r="J6" s="37"/>
      <c r="K6" s="37"/>
      <c r="L6" s="37"/>
      <c r="M6" s="4"/>
      <c r="N6" s="40"/>
      <c r="O6" s="14"/>
      <c r="P6" s="14"/>
      <c r="Q6" s="41"/>
      <c r="R6" s="14"/>
      <c r="S6" s="41"/>
      <c r="T6" s="14"/>
      <c r="U6" s="42"/>
      <c r="V6" s="42"/>
      <c r="W6" s="14"/>
      <c r="X6" s="42"/>
      <c r="Y6" s="42"/>
      <c r="Z6" s="42"/>
      <c r="AA6" s="45"/>
      <c r="AB6" s="42"/>
      <c r="AC6" s="44"/>
      <c r="AD6" s="42"/>
      <c r="AE6" s="45"/>
      <c r="AF6" s="45"/>
      <c r="AG6" s="42"/>
      <c r="AH6" s="36"/>
      <c r="AI6" s="32"/>
      <c r="AJ6" s="45"/>
    </row>
    <row r="7" customFormat="false" ht="13.8" hidden="false" customHeight="false" outlineLevel="0" collapsed="false">
      <c r="A7" s="37" t="s">
        <v>34</v>
      </c>
      <c r="B7" s="37"/>
      <c r="C7" s="38"/>
      <c r="D7" s="38"/>
      <c r="E7" s="38"/>
      <c r="F7" s="39"/>
      <c r="G7" s="40"/>
      <c r="H7" s="40"/>
      <c r="I7" s="38"/>
      <c r="J7" s="37"/>
      <c r="K7" s="37"/>
      <c r="L7" s="37"/>
      <c r="M7" s="4"/>
      <c r="N7" s="40"/>
      <c r="O7" s="14"/>
      <c r="P7" s="46" t="n">
        <f aca="false">P23</f>
        <v>1472.5461744</v>
      </c>
      <c r="Q7" s="41"/>
      <c r="R7" s="46" t="n">
        <f aca="false">R23</f>
        <v>1568.261675736</v>
      </c>
      <c r="S7" s="41"/>
      <c r="T7" s="46" t="n">
        <f aca="false">T23</f>
        <v>1662.82043453589</v>
      </c>
      <c r="U7" s="42"/>
      <c r="V7" s="42"/>
      <c r="W7" s="46" t="n">
        <v>469</v>
      </c>
      <c r="X7" s="42"/>
      <c r="Y7" s="42"/>
      <c r="Z7" s="42"/>
      <c r="AA7" s="47" t="n">
        <v>503</v>
      </c>
      <c r="AB7" s="42"/>
      <c r="AC7" s="44"/>
      <c r="AD7" s="42"/>
      <c r="AE7" s="46"/>
      <c r="AF7" s="47" t="n">
        <v>550</v>
      </c>
      <c r="AG7" s="42"/>
      <c r="AH7" s="36"/>
      <c r="AI7" s="48" t="n">
        <f aca="false">SUM(AF7-AA7)/AA7</f>
        <v>0.0934393638170974</v>
      </c>
      <c r="AJ7" s="45"/>
    </row>
    <row r="8" customFormat="false" ht="13.8" hidden="false" customHeight="false" outlineLevel="0" collapsed="false">
      <c r="A8" s="37" t="s">
        <v>35</v>
      </c>
      <c r="B8" s="37"/>
      <c r="C8" s="38"/>
      <c r="D8" s="38"/>
      <c r="E8" s="38"/>
      <c r="F8" s="39"/>
      <c r="G8" s="40"/>
      <c r="H8" s="40"/>
      <c r="I8" s="38"/>
      <c r="J8" s="37"/>
      <c r="K8" s="37"/>
      <c r="L8" s="37"/>
      <c r="M8" s="4"/>
      <c r="N8" s="40"/>
      <c r="O8" s="14"/>
      <c r="P8" s="14"/>
      <c r="Q8" s="41"/>
      <c r="R8" s="14"/>
      <c r="S8" s="41"/>
      <c r="T8" s="14"/>
      <c r="U8" s="42"/>
      <c r="V8" s="42"/>
      <c r="W8" s="14"/>
      <c r="X8" s="42"/>
      <c r="Y8" s="42"/>
      <c r="Z8" s="42"/>
      <c r="AA8" s="45"/>
      <c r="AB8" s="42"/>
      <c r="AC8" s="44"/>
      <c r="AD8" s="42"/>
      <c r="AE8" s="45"/>
      <c r="AF8" s="45"/>
      <c r="AG8" s="42"/>
      <c r="AH8" s="36"/>
      <c r="AI8" s="32"/>
      <c r="AJ8" s="45"/>
    </row>
    <row r="9" customFormat="false" ht="13.8" hidden="false" customHeight="false" outlineLevel="0" collapsed="false">
      <c r="A9" s="37"/>
      <c r="B9" s="37"/>
      <c r="C9" s="38"/>
      <c r="D9" s="38"/>
      <c r="E9" s="38"/>
      <c r="F9" s="39"/>
      <c r="G9" s="40"/>
      <c r="H9" s="40"/>
      <c r="I9" s="38"/>
      <c r="J9" s="37"/>
      <c r="K9" s="37"/>
      <c r="L9" s="37"/>
      <c r="M9" s="4"/>
      <c r="N9" s="40"/>
      <c r="O9" s="14"/>
      <c r="P9" s="14"/>
      <c r="Q9" s="41"/>
      <c r="R9" s="14"/>
      <c r="S9" s="41"/>
      <c r="T9" s="14"/>
      <c r="U9" s="42"/>
      <c r="V9" s="42"/>
      <c r="W9" s="14"/>
      <c r="X9" s="42"/>
      <c r="Y9" s="42"/>
      <c r="Z9" s="42"/>
      <c r="AA9" s="45"/>
      <c r="AB9" s="42"/>
      <c r="AC9" s="44"/>
      <c r="AD9" s="42"/>
      <c r="AE9" s="45"/>
      <c r="AF9" s="45"/>
      <c r="AG9" s="42"/>
      <c r="AH9" s="36"/>
      <c r="AI9" s="32"/>
      <c r="AJ9" s="45"/>
    </row>
    <row r="10" customFormat="false" ht="10.5" hidden="false" customHeight="true" outlineLevel="0" collapsed="false">
      <c r="A10" s="37"/>
      <c r="B10" s="37"/>
      <c r="C10" s="38"/>
      <c r="D10" s="38"/>
      <c r="E10" s="38"/>
      <c r="F10" s="39"/>
      <c r="G10" s="40"/>
      <c r="H10" s="40"/>
      <c r="I10" s="38"/>
      <c r="J10" s="37"/>
      <c r="K10" s="37"/>
      <c r="L10" s="37"/>
      <c r="M10" s="4"/>
      <c r="N10" s="40"/>
      <c r="O10" s="14"/>
      <c r="P10" s="14"/>
      <c r="Q10" s="41"/>
      <c r="R10" s="14"/>
      <c r="S10" s="41"/>
      <c r="T10" s="14"/>
      <c r="U10" s="42"/>
      <c r="V10" s="42"/>
      <c r="W10" s="14"/>
      <c r="X10" s="42"/>
      <c r="Y10" s="42"/>
      <c r="Z10" s="42"/>
      <c r="AA10" s="45"/>
      <c r="AB10" s="42"/>
      <c r="AC10" s="44"/>
      <c r="AD10" s="42"/>
      <c r="AE10" s="45"/>
      <c r="AF10" s="45"/>
      <c r="AG10" s="42"/>
      <c r="AH10" s="36"/>
      <c r="AI10" s="32"/>
      <c r="AJ10" s="45"/>
    </row>
    <row r="11" customFormat="false" ht="13.8" hidden="false" customHeight="false" outlineLevel="0" collapsed="false">
      <c r="A11" s="37" t="s">
        <v>36</v>
      </c>
      <c r="B11" s="37"/>
      <c r="C11" s="38"/>
      <c r="D11" s="38"/>
      <c r="E11" s="38"/>
      <c r="F11" s="39"/>
      <c r="G11" s="40"/>
      <c r="H11" s="40"/>
      <c r="I11" s="38"/>
      <c r="J11" s="45"/>
      <c r="K11" s="45"/>
      <c r="L11" s="45"/>
      <c r="M11" s="4"/>
      <c r="N11" s="40"/>
      <c r="O11" s="14"/>
      <c r="P11" s="14"/>
      <c r="Q11" s="41"/>
      <c r="R11" s="42"/>
      <c r="S11" s="41"/>
      <c r="T11" s="42"/>
      <c r="U11" s="42"/>
      <c r="V11" s="42"/>
      <c r="W11" s="42"/>
      <c r="X11" s="42"/>
      <c r="Y11" s="42"/>
      <c r="Z11" s="42"/>
      <c r="AA11" s="45"/>
      <c r="AB11" s="42"/>
      <c r="AC11" s="44"/>
      <c r="AD11" s="42"/>
      <c r="AE11" s="45"/>
      <c r="AF11" s="45"/>
      <c r="AG11" s="42"/>
      <c r="AH11" s="36"/>
      <c r="AI11" s="32"/>
      <c r="AJ11" s="45"/>
    </row>
    <row r="12" customFormat="false" ht="13.8" hidden="false" customHeight="false" outlineLevel="0" collapsed="false">
      <c r="A12" s="37" t="s">
        <v>37</v>
      </c>
      <c r="B12" s="37"/>
      <c r="C12" s="38"/>
      <c r="D12" s="38"/>
      <c r="E12" s="38"/>
      <c r="F12" s="39"/>
      <c r="G12" s="40"/>
      <c r="H12" s="40"/>
      <c r="I12" s="38"/>
      <c r="J12" s="45"/>
      <c r="K12" s="45"/>
      <c r="L12" s="45"/>
      <c r="M12" s="4"/>
      <c r="N12" s="40"/>
      <c r="O12" s="14"/>
      <c r="P12" s="14"/>
      <c r="Q12" s="41"/>
      <c r="R12" s="42"/>
      <c r="S12" s="41"/>
      <c r="T12" s="42"/>
      <c r="U12" s="42"/>
      <c r="V12" s="42"/>
      <c r="W12" s="42"/>
      <c r="X12" s="42"/>
      <c r="Y12" s="42"/>
      <c r="Z12" s="42"/>
      <c r="AA12" s="45"/>
      <c r="AB12" s="42"/>
      <c r="AC12" s="44"/>
      <c r="AD12" s="42"/>
      <c r="AE12" s="45"/>
      <c r="AF12" s="45"/>
      <c r="AG12" s="42"/>
      <c r="AH12" s="36"/>
      <c r="AI12" s="32"/>
      <c r="AJ12" s="45"/>
    </row>
    <row r="13" customFormat="false" ht="15" hidden="false" customHeight="false" outlineLevel="0" collapsed="false">
      <c r="A13" s="49" t="s">
        <v>38</v>
      </c>
      <c r="B13" s="50" t="s">
        <v>39</v>
      </c>
      <c r="C13" s="51" t="s">
        <v>40</v>
      </c>
      <c r="D13" s="52"/>
      <c r="E13" s="53" t="n">
        <f aca="false">AVERAGE('[1]Avg master'!G8:I8)</f>
        <v>934</v>
      </c>
      <c r="F13" s="53" t="n">
        <f aca="false">'[1]Avg master'!L8</f>
        <v>856.333333333333</v>
      </c>
      <c r="G13" s="54" t="n">
        <f aca="false">+(E13/$E$72)</f>
        <v>0.00358290944522445</v>
      </c>
      <c r="H13" s="54" t="n">
        <f aca="false">+(F13/$F$72)</f>
        <v>0.00330740593719491</v>
      </c>
      <c r="I13" s="41" t="n">
        <f aca="false">SUM(H13-G13)</f>
        <v>-0.000275503508029543</v>
      </c>
      <c r="J13" s="45" t="n">
        <v>7736</v>
      </c>
      <c r="K13" s="45" t="n">
        <v>7202</v>
      </c>
      <c r="L13" s="45" t="n">
        <v>6818</v>
      </c>
      <c r="M13" s="55" t="n">
        <f aca="false">AVERAGE(J13:L13)</f>
        <v>7252</v>
      </c>
      <c r="N13" s="56" t="n">
        <f aca="false">+(M13/$M$72)</f>
        <v>0.0664169467620365</v>
      </c>
      <c r="O13" s="14"/>
      <c r="P13" s="57" t="n">
        <v>4908.487248</v>
      </c>
      <c r="Q13" s="45"/>
      <c r="R13" s="57" t="n">
        <v>5227.53891912</v>
      </c>
      <c r="S13" s="45"/>
      <c r="T13" s="57" t="n">
        <v>5397.75379151825</v>
      </c>
      <c r="U13" s="42" t="n">
        <f aca="false">SUM(T13/$F13)</f>
        <v>6.303332570866</v>
      </c>
      <c r="V13" s="42"/>
      <c r="W13" s="57" t="n">
        <v>5022.85951744692</v>
      </c>
      <c r="X13" s="42" t="n">
        <f aca="false">SUM(W13/$F13)</f>
        <v>5.86554244933467</v>
      </c>
      <c r="Y13" s="57" t="n">
        <f aca="false">SUM(W13-T13)</f>
        <v>-374.894274071328</v>
      </c>
      <c r="Z13" s="58" t="n">
        <f aca="false">SUM(W13-T13)/T13</f>
        <v>-0.0694537558679349</v>
      </c>
      <c r="AA13" s="59" t="n">
        <v>3940.65568605497</v>
      </c>
      <c r="AB13" s="42" t="n">
        <v>4.66953162452456</v>
      </c>
      <c r="AC13" s="60" t="n">
        <v>-374.894274071328</v>
      </c>
      <c r="AD13" s="41" t="n">
        <f aca="false">SUM(AA13-W13)/W13</f>
        <v>-0.215455723504294</v>
      </c>
      <c r="AE13" s="61"/>
      <c r="AF13" s="59" t="n">
        <v>3425</v>
      </c>
      <c r="AG13" s="42" t="n">
        <f aca="false">SUM(AF13/$F13)</f>
        <v>3.99961074347995</v>
      </c>
      <c r="AH13" s="62" t="n">
        <f aca="false">SUM(AF13-AA13)</f>
        <v>-515.655686054968</v>
      </c>
      <c r="AI13" s="32" t="n">
        <f aca="false">SUM(AF13-AA13)/AA13</f>
        <v>-0.130855301030168</v>
      </c>
      <c r="AJ13" s="45"/>
      <c r="AK13" s="63" t="n">
        <f aca="false">SUM(F13*$AL$13)</f>
        <v>3425.33333333333</v>
      </c>
      <c r="AL13" s="64" t="n">
        <v>4</v>
      </c>
      <c r="AM13" s="65" t="n">
        <f aca="false">SUM(AK13-AA13)</f>
        <v>-515.322352721634</v>
      </c>
      <c r="AN13" s="66" t="n">
        <f aca="false">SUM(AK13-(AM13*0.5))</f>
        <v>3682.99450969415</v>
      </c>
      <c r="AO13" s="65" t="n">
        <f aca="false">SUM(AN13-AA13)</f>
        <v>-257.661176360817</v>
      </c>
    </row>
    <row r="14" customFormat="false" ht="15" hidden="false" customHeight="false" outlineLevel="0" collapsed="false">
      <c r="A14" s="67" t="s">
        <v>41</v>
      </c>
      <c r="B14" s="68" t="s">
        <v>42</v>
      </c>
      <c r="C14" s="51" t="s">
        <v>43</v>
      </c>
      <c r="D14" s="52"/>
      <c r="E14" s="53" t="n">
        <f aca="false">AVERAGE('[1]Avg master'!G6:I6)</f>
        <v>1556.33333333333</v>
      </c>
      <c r="F14" s="53" t="n">
        <f aca="false">'[1]Avg master'!L6</f>
        <v>1515</v>
      </c>
      <c r="G14" s="54" t="n">
        <f aca="false">+(E14/$E$72)</f>
        <v>0.00597023704487971</v>
      </c>
      <c r="H14" s="54" t="n">
        <f aca="false">+(F14/$F$72)</f>
        <v>0.00585136628437168</v>
      </c>
      <c r="I14" s="41" t="n">
        <f aca="false">SUM(H14-G14)</f>
        <v>-0.000118870760508032</v>
      </c>
      <c r="J14" s="45" t="n">
        <v>4438</v>
      </c>
      <c r="K14" s="45" t="n">
        <v>2541</v>
      </c>
      <c r="L14" s="45" t="n">
        <v>1310</v>
      </c>
      <c r="M14" s="55" t="n">
        <f aca="false">AVERAGE(J14:L14)</f>
        <v>2763</v>
      </c>
      <c r="N14" s="56" t="n">
        <f aca="false">+(M14/$M$72)</f>
        <v>0.0253047468151554</v>
      </c>
      <c r="O14" s="14"/>
      <c r="P14" s="57" t="n">
        <v>6135.60906</v>
      </c>
      <c r="Q14" s="45"/>
      <c r="R14" s="57" t="n">
        <v>6534.4236489</v>
      </c>
      <c r="S14" s="45"/>
      <c r="T14" s="57" t="n">
        <v>6747.19223939781</v>
      </c>
      <c r="U14" s="42" t="n">
        <f aca="false">SUM(T14/$F14)</f>
        <v>4.45359223722628</v>
      </c>
      <c r="V14" s="42"/>
      <c r="W14" s="57" t="n">
        <v>6403.72619814153</v>
      </c>
      <c r="X14" s="42" t="n">
        <f aca="false">SUM(W14/$F14)</f>
        <v>4.2268819789713</v>
      </c>
      <c r="Y14" s="57" t="n">
        <f aca="false">SUM(W14-T14)</f>
        <v>-343.466041256287</v>
      </c>
      <c r="Z14" s="58" t="n">
        <f aca="false">SUM(W14-T14)/T14</f>
        <v>-0.0509050326520623</v>
      </c>
      <c r="AA14" s="59" t="n">
        <v>5213.52715339298</v>
      </c>
      <c r="AB14" s="42" t="n">
        <v>3.63503852306993</v>
      </c>
      <c r="AC14" s="60" t="n">
        <v>-343.466041256287</v>
      </c>
      <c r="AD14" s="41" t="n">
        <f aca="false">SUM(AA14-W14)/W14</f>
        <v>-0.185860389392346</v>
      </c>
      <c r="AE14" s="61"/>
      <c r="AF14" s="59" t="n">
        <v>6060</v>
      </c>
      <c r="AG14" s="42" t="n">
        <f aca="false">SUM(AF14/$F14)</f>
        <v>4</v>
      </c>
      <c r="AH14" s="62" t="n">
        <f aca="false">SUM(AF14-AA14)</f>
        <v>846.472846607023</v>
      </c>
      <c r="AI14" s="32" t="n">
        <f aca="false">SUM(AF14-AA14)/AA14</f>
        <v>0.162360878096921</v>
      </c>
      <c r="AJ14" s="45"/>
      <c r="AK14" s="63" t="n">
        <f aca="false">SUM(F14*$AL$13)</f>
        <v>6060</v>
      </c>
      <c r="AM14" s="65" t="n">
        <f aca="false">SUM(AK14-AA14)</f>
        <v>846.472846607023</v>
      </c>
      <c r="AN14" s="69" t="n">
        <f aca="false">SUM(AK14-(AM14*0.75))</f>
        <v>5425.14536504473</v>
      </c>
      <c r="AO14" s="65" t="n">
        <f aca="false">SUM(AN14-AA14)</f>
        <v>211.618211651756</v>
      </c>
    </row>
    <row r="15" customFormat="false" ht="15" hidden="false" customHeight="false" outlineLevel="0" collapsed="false">
      <c r="A15" s="49" t="s">
        <v>44</v>
      </c>
      <c r="B15" s="50" t="s">
        <v>45</v>
      </c>
      <c r="C15" s="70" t="s">
        <v>40</v>
      </c>
      <c r="D15" s="71"/>
      <c r="E15" s="53" t="n">
        <f aca="false">AVERAGE('[1]Avg master'!G33:I33)</f>
        <v>1584.33333333333</v>
      </c>
      <c r="F15" s="53" t="n">
        <f aca="false">'[1]Avg master'!L33</f>
        <v>1715.33333333333</v>
      </c>
      <c r="G15" s="54" t="n">
        <f aca="false">+(E15/$E$72)</f>
        <v>0.00607764760640678</v>
      </c>
      <c r="H15" s="54" t="n">
        <f aca="false">+(F15/$F$72)</f>
        <v>0.00662511130899377</v>
      </c>
      <c r="I15" s="41" t="n">
        <f aca="false">SUM(H15-G15)</f>
        <v>0.000547463702586983</v>
      </c>
      <c r="J15" s="45" t="n">
        <v>2443</v>
      </c>
      <c r="K15" s="45" t="n">
        <v>1271</v>
      </c>
      <c r="L15" s="45" t="n">
        <v>696</v>
      </c>
      <c r="M15" s="55" t="n">
        <f aca="false">AVERAGE(J15:L15)</f>
        <v>1470</v>
      </c>
      <c r="N15" s="56" t="n">
        <f aca="false">+(M15/$M$72)</f>
        <v>0.0134628946139263</v>
      </c>
      <c r="O15" s="14"/>
      <c r="P15" s="57" t="n">
        <v>4908.487248</v>
      </c>
      <c r="Q15" s="45"/>
      <c r="R15" s="57" t="n">
        <v>5227.53891912</v>
      </c>
      <c r="S15" s="45"/>
      <c r="T15" s="57" t="n">
        <v>5397.75379151825</v>
      </c>
      <c r="U15" s="42" t="n">
        <f aca="false">SUM(T15/$F15)</f>
        <v>3.14676668763209</v>
      </c>
      <c r="V15" s="42"/>
      <c r="W15" s="57" t="n">
        <v>5488.61107061124</v>
      </c>
      <c r="X15" s="42" t="n">
        <f aca="false">SUM(W15/$F15)</f>
        <v>3.1997343979467</v>
      </c>
      <c r="Y15" s="57" t="n">
        <f aca="false">SUM(W15-T15)</f>
        <v>90.8572790929938</v>
      </c>
      <c r="Z15" s="58" t="n">
        <f aca="false">SUM(W15-T15)/T15</f>
        <v>0.0168324237455518</v>
      </c>
      <c r="AA15" s="59" t="n">
        <v>4738.16894488568</v>
      </c>
      <c r="AB15" s="42" t="n">
        <v>3.0290348071806</v>
      </c>
      <c r="AC15" s="60" t="n">
        <v>90.8572790929938</v>
      </c>
      <c r="AD15" s="41" t="n">
        <f aca="false">SUM(AA15-W15)/W15</f>
        <v>-0.136727145733427</v>
      </c>
      <c r="AE15" s="61"/>
      <c r="AF15" s="59" t="n">
        <v>6861</v>
      </c>
      <c r="AG15" s="42" t="n">
        <f aca="false">SUM(AF15/$F15)</f>
        <v>3.99980567431014</v>
      </c>
      <c r="AH15" s="62" t="n">
        <f aca="false">SUM(AF15-AA15)</f>
        <v>2122.83105511432</v>
      </c>
      <c r="AI15" s="32" t="n">
        <f aca="false">SUM(AF15-AA15)/AA15</f>
        <v>0.448027725437203</v>
      </c>
      <c r="AJ15" s="45"/>
      <c r="AK15" s="63" t="n">
        <f aca="false">SUM(F15*$AL$13)</f>
        <v>6861.33333333333</v>
      </c>
      <c r="AM15" s="65" t="n">
        <f aca="false">SUM(AK15-AA15)</f>
        <v>2123.16438844766</v>
      </c>
      <c r="AN15" s="69" t="n">
        <f aca="false">SUM(AK15-(AM15*0.75))</f>
        <v>5268.96004199759</v>
      </c>
      <c r="AO15" s="65" t="n">
        <f aca="false">SUM(AN15-AA15)</f>
        <v>530.791097111914</v>
      </c>
    </row>
    <row r="16" customFormat="false" ht="15" hidden="false" customHeight="false" outlineLevel="0" collapsed="false">
      <c r="A16" s="67" t="s">
        <v>46</v>
      </c>
      <c r="B16" s="50" t="s">
        <v>47</v>
      </c>
      <c r="C16" s="51" t="s">
        <v>43</v>
      </c>
      <c r="D16" s="52"/>
      <c r="E16" s="53" t="n">
        <f aca="false">AVERAGE('[1]Avg master'!G51:I51)</f>
        <v>1801.66666666667</v>
      </c>
      <c r="F16" s="53" t="n">
        <f aca="false">'[1]Avg master'!L51</f>
        <v>1778.66666666667</v>
      </c>
      <c r="G16" s="54" t="n">
        <f aca="false">+(E16/$E$72)</f>
        <v>0.00691135815540262</v>
      </c>
      <c r="H16" s="54" t="n">
        <f aca="false">+(F16/$F$72)</f>
        <v>0.00686972288083769</v>
      </c>
      <c r="I16" s="41" t="n">
        <f aca="false">SUM(H16-G16)</f>
        <v>-4.1635274564935E-005</v>
      </c>
      <c r="J16" s="45" t="n">
        <v>4283</v>
      </c>
      <c r="K16" s="45" t="n">
        <v>1955</v>
      </c>
      <c r="L16" s="45" t="n">
        <v>1223</v>
      </c>
      <c r="M16" s="55" t="n">
        <f aca="false">AVERAGE(J16:L16)</f>
        <v>2487</v>
      </c>
      <c r="N16" s="56" t="n">
        <f aca="false">+(M16/$M$72)</f>
        <v>0.0227770196631529</v>
      </c>
      <c r="O16" s="14"/>
      <c r="P16" s="57" t="n">
        <v>6135.60906</v>
      </c>
      <c r="Q16" s="45"/>
      <c r="R16" s="72" t="n">
        <v>6534.4236489</v>
      </c>
      <c r="S16" s="45"/>
      <c r="T16" s="72" t="n">
        <v>6747.19223939781</v>
      </c>
      <c r="U16" s="42" t="n">
        <f aca="false">SUM(T16/$F16)</f>
        <v>3.79339893519367</v>
      </c>
      <c r="V16" s="42"/>
      <c r="W16" s="72" t="n">
        <v>7023.67654811424</v>
      </c>
      <c r="X16" s="42" t="n">
        <f aca="false">SUM(W16/$F16)</f>
        <v>3.94884363649601</v>
      </c>
      <c r="Y16" s="57" t="n">
        <f aca="false">SUM(W16-T16)</f>
        <v>276.484308716427</v>
      </c>
      <c r="Z16" s="58" t="n">
        <f aca="false">SUM(W16-T16)/T16</f>
        <v>0.040977683591405</v>
      </c>
      <c r="AA16" s="59" t="n">
        <v>6607.84926015419</v>
      </c>
      <c r="AB16" s="42" t="n">
        <v>3.62855685282292</v>
      </c>
      <c r="AC16" s="60" t="n">
        <v>276.484308716427</v>
      </c>
      <c r="AD16" s="41" t="n">
        <f aca="false">SUM(AA16-W16)/W16</f>
        <v>-0.0592036499846643</v>
      </c>
      <c r="AE16" s="61"/>
      <c r="AF16" s="59" t="n">
        <v>7115</v>
      </c>
      <c r="AG16" s="42" t="n">
        <f aca="false">SUM(AF16/$F16)</f>
        <v>4.00018740629685</v>
      </c>
      <c r="AH16" s="62" t="n">
        <f aca="false">SUM(AF16-AA16)</f>
        <v>507.15073984581</v>
      </c>
      <c r="AI16" s="32" t="n">
        <f aca="false">SUM(AF16-AA16)/AA16</f>
        <v>0.0767497441117438</v>
      </c>
      <c r="AJ16" s="45"/>
      <c r="AK16" s="63" t="n">
        <f aca="false">SUM(F16*$AL$13)</f>
        <v>7114.66666666667</v>
      </c>
      <c r="AM16" s="65" t="n">
        <f aca="false">SUM(AK16-AA16)</f>
        <v>506.817406512477</v>
      </c>
      <c r="AN16" s="69" t="n">
        <f aca="false">SUM(AK16-(AM16*0.75))</f>
        <v>6734.55361178231</v>
      </c>
      <c r="AO16" s="65" t="n">
        <f aca="false">SUM(AN16-AA16)</f>
        <v>126.704351628119</v>
      </c>
    </row>
    <row r="17" customFormat="false" ht="15" hidden="false" customHeight="false" outlineLevel="0" collapsed="false">
      <c r="A17" s="73" t="s">
        <v>48</v>
      </c>
      <c r="B17" s="74" t="s">
        <v>49</v>
      </c>
      <c r="C17" s="75" t="s">
        <v>50</v>
      </c>
      <c r="D17" s="75"/>
      <c r="E17" s="53" t="n">
        <f aca="false">AVERAGE('[1]Avg master'!G32:I32)</f>
        <v>1</v>
      </c>
      <c r="F17" s="53" t="n">
        <f aca="false">'[1]Avg master'!L32</f>
        <v>1</v>
      </c>
      <c r="G17" s="54" t="n">
        <f aca="false">+(E17/$E$72)</f>
        <v>3.83609148310969E-006</v>
      </c>
      <c r="H17" s="54" t="n">
        <f aca="false">+(F17/$F$72)</f>
        <v>3.86228797648296E-006</v>
      </c>
      <c r="I17" s="41" t="n">
        <f aca="false">SUM(H17-G17)</f>
        <v>2.61964933732685E-008</v>
      </c>
      <c r="J17" s="45" t="n">
        <v>1</v>
      </c>
      <c r="K17" s="45" t="n">
        <v>1</v>
      </c>
      <c r="L17" s="45" t="n">
        <v>1</v>
      </c>
      <c r="M17" s="55" t="n">
        <f aca="false">AVERAGE(J17:L17)</f>
        <v>1</v>
      </c>
      <c r="N17" s="56" t="n">
        <f aca="false">+(M17/$M$72)</f>
        <v>9.15843171015395E-006</v>
      </c>
      <c r="O17" s="14"/>
      <c r="P17" s="57" t="n">
        <v>368.1365436</v>
      </c>
      <c r="Q17" s="45"/>
      <c r="R17" s="57" t="n">
        <v>392.065418934</v>
      </c>
      <c r="S17" s="45"/>
      <c r="T17" s="57" t="n">
        <v>424</v>
      </c>
      <c r="U17" s="42"/>
      <c r="V17" s="42"/>
      <c r="W17" s="57" t="n">
        <v>468.889189590487</v>
      </c>
      <c r="X17" s="42"/>
      <c r="Y17" s="57" t="n">
        <f aca="false">SUM(W17-T17)</f>
        <v>44.8891895904874</v>
      </c>
      <c r="Z17" s="58" t="n">
        <f aca="false">SUM(W17-T17)/T17</f>
        <v>0.105870730166244</v>
      </c>
      <c r="AA17" s="76" t="n">
        <v>503.483121186674</v>
      </c>
      <c r="AB17" s="42"/>
      <c r="AC17" s="60" t="n">
        <v>44.8891895904874</v>
      </c>
      <c r="AD17" s="41" t="n">
        <f aca="false">SUM(AA17-W17)/W17</f>
        <v>0.0737784797862359</v>
      </c>
      <c r="AE17" s="61"/>
      <c r="AF17" s="76" t="n">
        <v>600</v>
      </c>
      <c r="AG17" s="42"/>
      <c r="AH17" s="62"/>
      <c r="AI17" s="32" t="n">
        <f aca="false">SUM(AF17-AA17)/AA17</f>
        <v>0.191698340523994</v>
      </c>
      <c r="AJ17" s="45"/>
      <c r="AK17" s="77" t="n">
        <v>600</v>
      </c>
      <c r="AM17" s="77" t="n">
        <v>600</v>
      </c>
      <c r="AN17" s="77" t="n">
        <v>600</v>
      </c>
      <c r="AO17" s="65" t="n">
        <f aca="false">SUM(AN17-AA17)</f>
        <v>96.5168788133263</v>
      </c>
    </row>
    <row r="18" customFormat="false" ht="15" hidden="false" customHeight="false" outlineLevel="0" collapsed="false">
      <c r="A18" s="73" t="s">
        <v>51</v>
      </c>
      <c r="B18" s="78" t="s">
        <v>52</v>
      </c>
      <c r="C18" s="75" t="s">
        <v>50</v>
      </c>
      <c r="D18" s="75"/>
      <c r="E18" s="53" t="n">
        <f aca="false">AVERAGE('[1]Avg master'!G49:I49)</f>
        <v>1</v>
      </c>
      <c r="F18" s="53" t="n">
        <f aca="false">'[1]Avg master'!L49</f>
        <v>1</v>
      </c>
      <c r="G18" s="54" t="n">
        <f aca="false">+(E18/$E$72)</f>
        <v>3.83609148310969E-006</v>
      </c>
      <c r="H18" s="54" t="n">
        <f aca="false">+(F18/$F$72)</f>
        <v>3.86228797648296E-006</v>
      </c>
      <c r="I18" s="41" t="n">
        <f aca="false">SUM(H18-G18)</f>
        <v>2.61964933732685E-008</v>
      </c>
      <c r="J18" s="45" t="n">
        <v>1</v>
      </c>
      <c r="K18" s="45" t="n">
        <v>1</v>
      </c>
      <c r="L18" s="45" t="n">
        <v>1</v>
      </c>
      <c r="M18" s="55" t="n">
        <f aca="false">AVERAGE(J18:L18)</f>
        <v>1</v>
      </c>
      <c r="N18" s="56" t="n">
        <f aca="false">+(M18/$M$72)</f>
        <v>9.15843171015395E-006</v>
      </c>
      <c r="O18" s="14"/>
      <c r="P18" s="57" t="n">
        <v>368.1365436</v>
      </c>
      <c r="Q18" s="45"/>
      <c r="R18" s="57" t="n">
        <v>392.065418934</v>
      </c>
      <c r="S18" s="45"/>
      <c r="T18" s="57" t="n">
        <v>424</v>
      </c>
      <c r="U18" s="42"/>
      <c r="V18" s="42"/>
      <c r="W18" s="57" t="n">
        <v>468.889189590487</v>
      </c>
      <c r="X18" s="42"/>
      <c r="Y18" s="57" t="n">
        <f aca="false">SUM(W18-T18)</f>
        <v>44.8891895904874</v>
      </c>
      <c r="Z18" s="58" t="n">
        <f aca="false">SUM(W18-T18)/T18</f>
        <v>0.105870730166244</v>
      </c>
      <c r="AA18" s="76" t="n">
        <v>503.483121186674</v>
      </c>
      <c r="AB18" s="42"/>
      <c r="AC18" s="60" t="n">
        <v>44.8891895904874</v>
      </c>
      <c r="AD18" s="41" t="n">
        <f aca="false">SUM(AA18-W18)/W18</f>
        <v>0.0737784797862359</v>
      </c>
      <c r="AE18" s="61"/>
      <c r="AF18" s="76" t="n">
        <v>600</v>
      </c>
      <c r="AG18" s="42"/>
      <c r="AH18" s="62"/>
      <c r="AI18" s="32" t="n">
        <f aca="false">SUM(AF18-AA18)/AA18</f>
        <v>0.191698340523994</v>
      </c>
      <c r="AJ18" s="45"/>
      <c r="AK18" s="77" t="n">
        <v>600</v>
      </c>
      <c r="AM18" s="77" t="n">
        <v>600</v>
      </c>
      <c r="AN18" s="77" t="n">
        <v>600</v>
      </c>
      <c r="AO18" s="65" t="n">
        <f aca="false">SUM(AN18-AA18)</f>
        <v>96.5168788133263</v>
      </c>
    </row>
    <row r="19" customFormat="false" ht="15" hidden="false" customHeight="false" outlineLevel="0" collapsed="false">
      <c r="A19" s="79" t="s">
        <v>53</v>
      </c>
      <c r="B19" s="80" t="s">
        <v>54</v>
      </c>
      <c r="C19" s="81" t="s">
        <v>50</v>
      </c>
      <c r="D19" s="82"/>
      <c r="E19" s="53" t="n">
        <f aca="false">AVERAGE('[1]Avg master'!G13:I13)</f>
        <v>2</v>
      </c>
      <c r="F19" s="53" t="n">
        <f aca="false">'[1]Avg master'!L13</f>
        <v>2</v>
      </c>
      <c r="G19" s="54" t="n">
        <f aca="false">+(E19/$E$72)</f>
        <v>7.67218296621938E-006</v>
      </c>
      <c r="H19" s="54" t="n">
        <f aca="false">+(F19/$F$72)</f>
        <v>7.72457595296592E-006</v>
      </c>
      <c r="I19" s="41" t="n">
        <f aca="false">SUM(H19-G19)</f>
        <v>5.2392986746537E-008</v>
      </c>
      <c r="J19" s="45" t="n">
        <v>2</v>
      </c>
      <c r="K19" s="45" t="n">
        <v>2</v>
      </c>
      <c r="L19" s="45" t="n">
        <v>2</v>
      </c>
      <c r="M19" s="55" t="n">
        <f aca="false">AVERAGE(J19:L19)</f>
        <v>2</v>
      </c>
      <c r="N19" s="56" t="n">
        <f aca="false">+(M19/$M$72)</f>
        <v>1.83168634203079E-005</v>
      </c>
      <c r="O19" s="14"/>
      <c r="P19" s="57" t="n">
        <v>368.1365436</v>
      </c>
      <c r="Q19" s="45"/>
      <c r="R19" s="57" t="n">
        <v>392.065418934</v>
      </c>
      <c r="S19" s="45"/>
      <c r="T19" s="57" t="n">
        <v>424</v>
      </c>
      <c r="U19" s="42"/>
      <c r="V19" s="42"/>
      <c r="W19" s="57" t="n">
        <v>468.889189590487</v>
      </c>
      <c r="X19" s="42"/>
      <c r="Y19" s="57" t="n">
        <f aca="false">SUM(W19-T19)</f>
        <v>44.8891895904874</v>
      </c>
      <c r="Z19" s="58" t="n">
        <f aca="false">SUM(W19-T19)/T19</f>
        <v>0.105870730166244</v>
      </c>
      <c r="AA19" s="76" t="n">
        <v>503.483121186674</v>
      </c>
      <c r="AB19" s="42"/>
      <c r="AC19" s="60" t="n">
        <v>44.8891895904874</v>
      </c>
      <c r="AD19" s="41" t="n">
        <f aca="false">SUM(AA19-W19)/W19</f>
        <v>0.0737784797862359</v>
      </c>
      <c r="AE19" s="61"/>
      <c r="AF19" s="83"/>
      <c r="AG19" s="42"/>
      <c r="AH19" s="62"/>
      <c r="AI19" s="32"/>
      <c r="AJ19" s="45"/>
      <c r="AK19" s="77"/>
      <c r="AM19" s="77"/>
      <c r="AN19" s="77"/>
      <c r="AO19" s="65"/>
    </row>
    <row r="20" customFormat="false" ht="15" hidden="false" customHeight="false" outlineLevel="0" collapsed="false">
      <c r="A20" s="79" t="s">
        <v>55</v>
      </c>
      <c r="B20" s="80" t="s">
        <v>56</v>
      </c>
      <c r="C20" s="81" t="s">
        <v>50</v>
      </c>
      <c r="D20" s="82"/>
      <c r="E20" s="53" t="n">
        <f aca="false">AVERAGE('[1]Avg master'!G22:I22)</f>
        <v>2</v>
      </c>
      <c r="F20" s="53" t="n">
        <f aca="false">'[1]Avg master'!L22</f>
        <v>2</v>
      </c>
      <c r="G20" s="54" t="n">
        <f aca="false">+(E20/$E$72)</f>
        <v>7.67218296621938E-006</v>
      </c>
      <c r="H20" s="54" t="n">
        <f aca="false">+(F20/$F$72)</f>
        <v>7.72457595296592E-006</v>
      </c>
      <c r="I20" s="41" t="n">
        <f aca="false">SUM(H20-G20)</f>
        <v>5.2392986746537E-008</v>
      </c>
      <c r="J20" s="45" t="n">
        <v>2</v>
      </c>
      <c r="K20" s="45" t="n">
        <v>2</v>
      </c>
      <c r="L20" s="45" t="n">
        <v>2</v>
      </c>
      <c r="M20" s="55" t="n">
        <f aca="false">AVERAGE(J20:L20)</f>
        <v>2</v>
      </c>
      <c r="N20" s="56" t="n">
        <f aca="false">+(M20/$M$72)</f>
        <v>1.83168634203079E-005</v>
      </c>
      <c r="O20" s="14"/>
      <c r="P20" s="57" t="n">
        <v>368.1365436</v>
      </c>
      <c r="Q20" s="45"/>
      <c r="R20" s="57" t="n">
        <v>392.065418934</v>
      </c>
      <c r="S20" s="45"/>
      <c r="T20" s="57" t="n">
        <v>424</v>
      </c>
      <c r="U20" s="42"/>
      <c r="V20" s="42"/>
      <c r="W20" s="57" t="n">
        <v>468.889189590487</v>
      </c>
      <c r="X20" s="42"/>
      <c r="Y20" s="57" t="n">
        <f aca="false">SUM(W20-T20)</f>
        <v>44.8891895904874</v>
      </c>
      <c r="Z20" s="58" t="n">
        <f aca="false">SUM(W20-T20)/T20</f>
        <v>0.105870730166244</v>
      </c>
      <c r="AA20" s="76" t="n">
        <v>503.483121186674</v>
      </c>
      <c r="AB20" s="42"/>
      <c r="AC20" s="60" t="n">
        <v>44.8891895904874</v>
      </c>
      <c r="AD20" s="41" t="n">
        <f aca="false">SUM(AA20-W20)/W20</f>
        <v>0.0737784797862359</v>
      </c>
      <c r="AE20" s="61"/>
      <c r="AF20" s="76" t="n">
        <v>600</v>
      </c>
      <c r="AG20" s="42"/>
      <c r="AH20" s="62"/>
      <c r="AI20" s="32" t="n">
        <f aca="false">SUM(AF20-AA20)/AA20</f>
        <v>0.191698340523994</v>
      </c>
      <c r="AJ20" s="45"/>
      <c r="AK20" s="77" t="n">
        <v>600</v>
      </c>
      <c r="AM20" s="77" t="n">
        <v>600</v>
      </c>
      <c r="AN20" s="77" t="n">
        <v>600</v>
      </c>
      <c r="AO20" s="65" t="n">
        <f aca="false">SUM(AN20-AA20)</f>
        <v>96.5168788133263</v>
      </c>
    </row>
    <row r="21" customFormat="false" ht="15" hidden="false" customHeight="false" outlineLevel="0" collapsed="false">
      <c r="A21" s="79" t="s">
        <v>57</v>
      </c>
      <c r="B21" s="74" t="s">
        <v>58</v>
      </c>
      <c r="C21" s="81" t="s">
        <v>50</v>
      </c>
      <c r="D21" s="82"/>
      <c r="E21" s="53" t="n">
        <f aca="false">AVERAGE('[1]Avg master'!G30:I30)</f>
        <v>2</v>
      </c>
      <c r="F21" s="53" t="n">
        <f aca="false">'[1]Avg master'!L30</f>
        <v>2</v>
      </c>
      <c r="G21" s="54" t="n">
        <f aca="false">+(E21/$E$72)</f>
        <v>7.67218296621938E-006</v>
      </c>
      <c r="H21" s="54" t="n">
        <f aca="false">+(F21/$F$72)</f>
        <v>7.72457595296592E-006</v>
      </c>
      <c r="I21" s="41" t="n">
        <f aca="false">SUM(H21-G21)</f>
        <v>5.2392986746537E-008</v>
      </c>
      <c r="J21" s="45" t="n">
        <v>2</v>
      </c>
      <c r="K21" s="45" t="n">
        <v>2</v>
      </c>
      <c r="L21" s="45" t="n">
        <v>2</v>
      </c>
      <c r="M21" s="55" t="n">
        <f aca="false">AVERAGE(J21:L21)</f>
        <v>2</v>
      </c>
      <c r="N21" s="56" t="n">
        <f aca="false">+(M21/$M$72)</f>
        <v>1.83168634203079E-005</v>
      </c>
      <c r="O21" s="14"/>
      <c r="P21" s="57" t="n">
        <v>368.1365436</v>
      </c>
      <c r="Q21" s="45"/>
      <c r="R21" s="57" t="n">
        <v>392.065418934</v>
      </c>
      <c r="S21" s="45"/>
      <c r="T21" s="57" t="n">
        <v>424</v>
      </c>
      <c r="U21" s="42"/>
      <c r="V21" s="42"/>
      <c r="W21" s="57" t="n">
        <v>468.889189590487</v>
      </c>
      <c r="X21" s="42"/>
      <c r="Y21" s="57" t="n">
        <f aca="false">SUM(W21-T21)</f>
        <v>44.8891895904874</v>
      </c>
      <c r="Z21" s="58" t="n">
        <f aca="false">SUM(W21-T21)/T21</f>
        <v>0.105870730166244</v>
      </c>
      <c r="AA21" s="76" t="n">
        <v>503.483121186674</v>
      </c>
      <c r="AB21" s="42"/>
      <c r="AC21" s="60" t="n">
        <v>44.8891895904874</v>
      </c>
      <c r="AD21" s="41" t="n">
        <f aca="false">SUM(AA21-W21)/W21</f>
        <v>0.0737784797862359</v>
      </c>
      <c r="AE21" s="61"/>
      <c r="AF21" s="83"/>
      <c r="AG21" s="42"/>
      <c r="AH21" s="84"/>
      <c r="AI21" s="32"/>
      <c r="AJ21" s="45"/>
      <c r="AK21" s="77"/>
      <c r="AM21" s="77"/>
      <c r="AN21" s="77"/>
      <c r="AO21" s="65"/>
    </row>
    <row r="22" customFormat="false" ht="15.75" hidden="false" customHeight="true" outlineLevel="0" collapsed="false">
      <c r="A22" s="79" t="s">
        <v>59</v>
      </c>
      <c r="B22" s="78" t="s">
        <v>60</v>
      </c>
      <c r="C22" s="81" t="s">
        <v>50</v>
      </c>
      <c r="D22" s="82"/>
      <c r="E22" s="53" t="n">
        <f aca="false">AVERAGE('[1]Avg master'!G48:I48)</f>
        <v>2</v>
      </c>
      <c r="F22" s="53" t="n">
        <f aca="false">'[1]Avg master'!L48</f>
        <v>2</v>
      </c>
      <c r="G22" s="54" t="n">
        <f aca="false">+(E22/$E$72)</f>
        <v>7.67218296621938E-006</v>
      </c>
      <c r="H22" s="54" t="n">
        <f aca="false">+(F22/$F$72)</f>
        <v>7.72457595296592E-006</v>
      </c>
      <c r="I22" s="41" t="n">
        <f aca="false">SUM(H22-G22)</f>
        <v>5.2392986746537E-008</v>
      </c>
      <c r="J22" s="45" t="n">
        <v>2</v>
      </c>
      <c r="K22" s="45" t="n">
        <v>2</v>
      </c>
      <c r="L22" s="45" t="n">
        <v>2</v>
      </c>
      <c r="M22" s="55" t="n">
        <f aca="false">AVERAGE(J22:L22)</f>
        <v>2</v>
      </c>
      <c r="N22" s="56" t="n">
        <f aca="false">+(M22/$M$72)</f>
        <v>1.83168634203079E-005</v>
      </c>
      <c r="O22" s="14"/>
      <c r="P22" s="57" t="n">
        <v>368.1365436</v>
      </c>
      <c r="Q22" s="45"/>
      <c r="R22" s="57" t="n">
        <v>392.065418934</v>
      </c>
      <c r="S22" s="45"/>
      <c r="T22" s="57" t="n">
        <v>424</v>
      </c>
      <c r="U22" s="42"/>
      <c r="V22" s="42"/>
      <c r="W22" s="57" t="n">
        <v>468.889189590487</v>
      </c>
      <c r="X22" s="42"/>
      <c r="Y22" s="57" t="n">
        <f aca="false">SUM(W22-T22)</f>
        <v>44.8891895904874</v>
      </c>
      <c r="Z22" s="58" t="n">
        <f aca="false">SUM(W22-T22)/T22</f>
        <v>0.105870730166244</v>
      </c>
      <c r="AA22" s="76" t="n">
        <v>503.483121186674</v>
      </c>
      <c r="AB22" s="42"/>
      <c r="AC22" s="60" t="n">
        <v>44.8891895904874</v>
      </c>
      <c r="AD22" s="41" t="n">
        <f aca="false">SUM(AA22-W22)/W22</f>
        <v>0.0737784797862359</v>
      </c>
      <c r="AE22" s="61"/>
      <c r="AF22" s="76" t="n">
        <v>600</v>
      </c>
      <c r="AG22" s="42"/>
      <c r="AH22" s="62"/>
      <c r="AI22" s="32" t="n">
        <f aca="false">SUM(AF22-AA22)/AA22</f>
        <v>0.191698340523994</v>
      </c>
      <c r="AJ22" s="45"/>
      <c r="AK22" s="77" t="n">
        <v>600</v>
      </c>
      <c r="AM22" s="77" t="n">
        <v>600</v>
      </c>
      <c r="AN22" s="77" t="n">
        <v>600</v>
      </c>
      <c r="AO22" s="65" t="n">
        <f aca="false">SUM(AN22-AA22)</f>
        <v>96.5168788133263</v>
      </c>
    </row>
    <row r="23" customFormat="false" ht="15.75" hidden="false" customHeight="true" outlineLevel="0" collapsed="false">
      <c r="A23" s="79" t="s">
        <v>61</v>
      </c>
      <c r="B23" s="78" t="s">
        <v>62</v>
      </c>
      <c r="C23" s="85" t="s">
        <v>63</v>
      </c>
      <c r="D23" s="82"/>
      <c r="E23" s="53" t="n">
        <f aca="false">AVERAGE('[1]Avg master'!G57:I57)</f>
        <v>826.333333333333</v>
      </c>
      <c r="F23" s="53" t="n">
        <f aca="false">'[1]Avg master'!L57</f>
        <v>816</v>
      </c>
      <c r="G23" s="54" t="n">
        <f aca="false">+(E23/$E$72)</f>
        <v>0.00316989026220964</v>
      </c>
      <c r="H23" s="54" t="n">
        <f aca="false">+(F23/$F$72)</f>
        <v>0.00315162698881009</v>
      </c>
      <c r="I23" s="41" t="n">
        <f aca="false">SUM(H23-G23)</f>
        <v>-1.82632733995466E-005</v>
      </c>
      <c r="J23" s="45" t="n">
        <v>820</v>
      </c>
      <c r="K23" s="45" t="n">
        <v>635</v>
      </c>
      <c r="L23" s="45" t="n">
        <v>528</v>
      </c>
      <c r="M23" s="55" t="n">
        <f aca="false">AVERAGE(J23:L23)</f>
        <v>661</v>
      </c>
      <c r="N23" s="56" t="n">
        <f aca="false">+(M23/$M$72)</f>
        <v>0.00605372336041176</v>
      </c>
      <c r="O23" s="14"/>
      <c r="P23" s="57" t="n">
        <v>1472.5461744</v>
      </c>
      <c r="Q23" s="45"/>
      <c r="R23" s="57" t="n">
        <v>1568.261675736</v>
      </c>
      <c r="S23" s="45"/>
      <c r="T23" s="57" t="n">
        <v>1662.82043453589</v>
      </c>
      <c r="U23" s="42" t="n">
        <f aca="false">SUM(T23/$F23)</f>
        <v>2.03777014036261</v>
      </c>
      <c r="V23" s="42"/>
      <c r="W23" s="57" t="n">
        <v>1865.13394019092</v>
      </c>
      <c r="X23" s="42" t="n">
        <f aca="false">SUM(W23/$F23)</f>
        <v>2.28570335807711</v>
      </c>
      <c r="Y23" s="57" t="n">
        <f aca="false">SUM(W23-T23)</f>
        <v>202.313505655031</v>
      </c>
      <c r="Z23" s="58" t="n">
        <f aca="false">SUM(W23-T23)/T23</f>
        <v>0.121668883454333</v>
      </c>
      <c r="AA23" s="59" t="n">
        <v>2026.44659706734</v>
      </c>
      <c r="AB23" s="42" t="n">
        <v>2.25167075274558</v>
      </c>
      <c r="AC23" s="60" t="n">
        <v>202.313505655031</v>
      </c>
      <c r="AD23" s="41" t="n">
        <f aca="false">SUM(AA23-W23)/W23</f>
        <v>0.0864885107714608</v>
      </c>
      <c r="AE23" s="61"/>
      <c r="AF23" s="59" t="n">
        <v>2098.79492900306</v>
      </c>
      <c r="AG23" s="42" t="n">
        <f aca="false">SUM(AF23/$F23)</f>
        <v>2.57205260907238</v>
      </c>
      <c r="AH23" s="62" t="n">
        <f aca="false">SUM(AF23-AA23)</f>
        <v>72.3483319357231</v>
      </c>
      <c r="AI23" s="32" t="n">
        <f aca="false">SUM(AF23-AA23)/AA23</f>
        <v>0.0357020668792482</v>
      </c>
      <c r="AJ23" s="45"/>
      <c r="AK23" s="86" t="n">
        <v>1200</v>
      </c>
      <c r="AL23" s="64" t="n">
        <v>1</v>
      </c>
      <c r="AM23" s="65" t="n">
        <f aca="false">SUM(AK23-AA23)</f>
        <v>-826.446597067342</v>
      </c>
      <c r="AN23" s="66" t="n">
        <f aca="false">SUM(AK23-(AM23*0.5))</f>
        <v>1613.22329853367</v>
      </c>
      <c r="AO23" s="65" t="n">
        <f aca="false">SUM(AN23-AA23)</f>
        <v>-413.223298533671</v>
      </c>
    </row>
    <row r="24" customFormat="false" ht="15.75" hidden="false" customHeight="true" outlineLevel="0" collapsed="false">
      <c r="A24" s="87" t="s">
        <v>64</v>
      </c>
      <c r="B24" s="80" t="s">
        <v>65</v>
      </c>
      <c r="C24" s="85" t="s">
        <v>63</v>
      </c>
      <c r="D24" s="75"/>
      <c r="E24" s="53" t="n">
        <f aca="false">AVERAGE('[1]Avg master'!G29:I29)</f>
        <v>857.333333333333</v>
      </c>
      <c r="F24" s="53" t="n">
        <f aca="false">'[1]Avg master'!L29</f>
        <v>843.333333333333</v>
      </c>
      <c r="G24" s="54" t="n">
        <f aca="false">+(E24/$E$72)</f>
        <v>0.00328880909818604</v>
      </c>
      <c r="H24" s="54" t="n">
        <f aca="false">+(F24/$F$72)</f>
        <v>0.00325719619350063</v>
      </c>
      <c r="I24" s="41" t="n">
        <f aca="false">SUM(H24-G24)</f>
        <v>-3.16129046854124E-005</v>
      </c>
      <c r="J24" s="45" t="n">
        <v>385</v>
      </c>
      <c r="K24" s="45" t="n">
        <v>316</v>
      </c>
      <c r="L24" s="45" t="n">
        <v>237</v>
      </c>
      <c r="M24" s="55" t="n">
        <f aca="false">AVERAGE(J24:L24)</f>
        <v>312.666666666667</v>
      </c>
      <c r="N24" s="56" t="n">
        <f aca="false">+(M24/$M$72)</f>
        <v>0.00286353631470814</v>
      </c>
      <c r="O24" s="14"/>
      <c r="P24" s="88"/>
      <c r="Q24" s="45"/>
      <c r="R24" s="89" t="n">
        <v>1568.745</v>
      </c>
      <c r="S24" s="45"/>
      <c r="T24" s="89" t="n">
        <v>1580.51203560078</v>
      </c>
      <c r="U24" s="42" t="n">
        <f aca="false">SUM(T24/$F24)</f>
        <v>1.87412494340013</v>
      </c>
      <c r="V24" s="42"/>
      <c r="W24" s="89" t="n">
        <v>1730.90554536917</v>
      </c>
      <c r="X24" s="42" t="n">
        <f aca="false">SUM(W24/$F24)</f>
        <v>2.05245716842194</v>
      </c>
      <c r="Y24" s="57" t="n">
        <f aca="false">SUM(W24-T24)</f>
        <v>150.393509768397</v>
      </c>
      <c r="Z24" s="58" t="n">
        <f aca="false">SUM(W24-T24)/T24</f>
        <v>0.095154928517346</v>
      </c>
      <c r="AA24" s="59" t="n">
        <v>1852.84599608981</v>
      </c>
      <c r="AB24" s="42" t="n">
        <v>2.03237441726322</v>
      </c>
      <c r="AC24" s="60" t="n">
        <v>150.393509768397</v>
      </c>
      <c r="AD24" s="41" t="n">
        <f aca="false">SUM(AA24-W24)/W24</f>
        <v>0.0704489341124801</v>
      </c>
      <c r="AE24" s="61"/>
      <c r="AF24" s="59" t="n">
        <v>2098.79492900306</v>
      </c>
      <c r="AG24" s="42" t="n">
        <f aca="false">SUM(AF24/$F24)</f>
        <v>2.48868963913407</v>
      </c>
      <c r="AH24" s="62" t="n">
        <f aca="false">SUM(AF24-AA24)</f>
        <v>245.948932913253</v>
      </c>
      <c r="AI24" s="32" t="n">
        <f aca="false">SUM(AF24-AA24)/AA24</f>
        <v>0.132741163287341</v>
      </c>
      <c r="AJ24" s="45"/>
      <c r="AK24" s="86" t="n">
        <v>1200</v>
      </c>
      <c r="AM24" s="65" t="n">
        <f aca="false">SUM(AK24-AA24)</f>
        <v>-652.845996089811</v>
      </c>
      <c r="AN24" s="66" t="n">
        <f aca="false">SUM(AK24-(AM24*0.5))</f>
        <v>1526.42299804491</v>
      </c>
      <c r="AO24" s="65" t="n">
        <f aca="false">SUM(AN24-AA24)</f>
        <v>-326.422998044906</v>
      </c>
    </row>
    <row r="25" customFormat="false" ht="15.75" hidden="false" customHeight="true" outlineLevel="0" collapsed="false">
      <c r="A25" s="90" t="s">
        <v>66</v>
      </c>
      <c r="B25" s="78" t="s">
        <v>67</v>
      </c>
      <c r="C25" s="85" t="s">
        <v>63</v>
      </c>
      <c r="D25" s="91"/>
      <c r="E25" s="53" t="n">
        <f aca="false">AVERAGE('[1]Avg master'!G12:I12)</f>
        <v>975.333333333333</v>
      </c>
      <c r="F25" s="53" t="n">
        <f aca="false">'[1]Avg master'!L12</f>
        <v>991.666666666667</v>
      </c>
      <c r="G25" s="54" t="n">
        <f aca="false">+(E25/$E$72)</f>
        <v>0.00374146789319298</v>
      </c>
      <c r="H25" s="54" t="n">
        <f aca="false">+(F25/$F$72)</f>
        <v>0.0038301022433456</v>
      </c>
      <c r="I25" s="41" t="n">
        <f aca="false">SUM(H25-G25)</f>
        <v>8.86343501526163E-005</v>
      </c>
      <c r="J25" s="45" t="n">
        <v>354</v>
      </c>
      <c r="K25" s="45" t="n">
        <v>332</v>
      </c>
      <c r="L25" s="45" t="n">
        <v>294</v>
      </c>
      <c r="M25" s="55" t="n">
        <f aca="false">AVERAGE(J25:L25)</f>
        <v>326.666666666667</v>
      </c>
      <c r="N25" s="56" t="n">
        <f aca="false">+(M25/$M$72)</f>
        <v>0.00299175435865029</v>
      </c>
      <c r="O25" s="14"/>
      <c r="P25" s="57" t="n">
        <v>1472.5461744</v>
      </c>
      <c r="Q25" s="45"/>
      <c r="R25" s="72" t="n">
        <v>1568.261675736</v>
      </c>
      <c r="S25" s="45"/>
      <c r="T25" s="72" t="n">
        <v>1619.86056852394</v>
      </c>
      <c r="U25" s="42" t="n">
        <f aca="false">SUM(T25/$F25)</f>
        <v>1.63347284220902</v>
      </c>
      <c r="V25" s="42"/>
      <c r="W25" s="72" t="n">
        <v>1793.71965668594</v>
      </c>
      <c r="X25" s="42" t="n">
        <f aca="false">SUM(W25/$F25)</f>
        <v>1.80879293111187</v>
      </c>
      <c r="Y25" s="57" t="n">
        <f aca="false">SUM(W25-T25)</f>
        <v>173.859088161993</v>
      </c>
      <c r="Z25" s="58" t="n">
        <f aca="false">SUM(W25-T25)/T25</f>
        <v>0.107329662527941</v>
      </c>
      <c r="AA25" s="59" t="n">
        <v>1858.72178049602</v>
      </c>
      <c r="AB25" s="42" t="n">
        <v>1.77245025364223</v>
      </c>
      <c r="AC25" s="60" t="n">
        <v>173.859088161993</v>
      </c>
      <c r="AD25" s="41" t="n">
        <f aca="false">SUM(AA25-W25)/W25</f>
        <v>0.0362387308227331</v>
      </c>
      <c r="AE25" s="61"/>
      <c r="AF25" s="59" t="n">
        <v>2098.79492900306</v>
      </c>
      <c r="AG25" s="42" t="n">
        <f aca="false">SUM(AF25/$F25)</f>
        <v>2.11643186117956</v>
      </c>
      <c r="AH25" s="62" t="n">
        <f aca="false">SUM(AF25-AA25)</f>
        <v>240.073148507042</v>
      </c>
      <c r="AI25" s="32" t="n">
        <f aca="false">SUM(AF25-AA25)/AA25</f>
        <v>0.129160346118598</v>
      </c>
      <c r="AJ25" s="45"/>
      <c r="AK25" s="86" t="n">
        <v>1200</v>
      </c>
      <c r="AM25" s="65" t="n">
        <f aca="false">SUM(AK25-AA25)</f>
        <v>-658.721780496023</v>
      </c>
      <c r="AN25" s="66" t="n">
        <f aca="false">SUM(AK25-(AM25*0.5))</f>
        <v>1529.36089024801</v>
      </c>
      <c r="AO25" s="65" t="n">
        <f aca="false">SUM(AN25-AA25)</f>
        <v>-329.360890248011</v>
      </c>
    </row>
    <row r="26" customFormat="false" ht="15.75" hidden="false" customHeight="true" outlineLevel="0" collapsed="false">
      <c r="A26" s="92" t="s">
        <v>68</v>
      </c>
      <c r="B26" s="78" t="s">
        <v>69</v>
      </c>
      <c r="C26" s="85" t="s">
        <v>63</v>
      </c>
      <c r="D26" s="93"/>
      <c r="E26" s="53" t="n">
        <f aca="false">AVERAGE('[1]Avg master'!G58:I58)</f>
        <v>974.333333333333</v>
      </c>
      <c r="F26" s="53" t="n">
        <f aca="false">'[1]Avg master'!L58</f>
        <v>1061</v>
      </c>
      <c r="G26" s="54" t="n">
        <f aca="false">+(E26/$E$72)</f>
        <v>0.00373763180170987</v>
      </c>
      <c r="H26" s="54" t="n">
        <f aca="false">+(F26/$F$72)</f>
        <v>0.00409788754304842</v>
      </c>
      <c r="I26" s="41" t="n">
        <f aca="false">SUM(H26-G26)</f>
        <v>0.000360255741338545</v>
      </c>
      <c r="J26" s="45" t="n">
        <v>480</v>
      </c>
      <c r="K26" s="45" t="n">
        <v>344</v>
      </c>
      <c r="L26" s="45" t="n">
        <v>284</v>
      </c>
      <c r="M26" s="55" t="n">
        <f aca="false">AVERAGE(J26:L26)</f>
        <v>369.333333333333</v>
      </c>
      <c r="N26" s="56" t="n">
        <f aca="false">+(M26/$M$72)</f>
        <v>0.00338251411161686</v>
      </c>
      <c r="O26" s="14"/>
      <c r="P26" s="57" t="n">
        <v>1473</v>
      </c>
      <c r="Q26" s="45"/>
      <c r="R26" s="57" t="n">
        <v>1568.745</v>
      </c>
      <c r="S26" s="45"/>
      <c r="T26" s="57" t="n">
        <v>1641.05781663878</v>
      </c>
      <c r="U26" s="42" t="n">
        <f aca="false">SUM(T26/$F26)</f>
        <v>1.54670859249649</v>
      </c>
      <c r="V26" s="42"/>
      <c r="W26" s="57" t="n">
        <v>1808.62292397853</v>
      </c>
      <c r="X26" s="42" t="n">
        <f aca="false">SUM(W26/$F26)</f>
        <v>1.70463989064895</v>
      </c>
      <c r="Y26" s="57" t="n">
        <f aca="false">SUM(W26-T26)</f>
        <v>167.565107339758</v>
      </c>
      <c r="Z26" s="58" t="n">
        <f aca="false">SUM(W26-T26)/T26</f>
        <v>0.102107985252443</v>
      </c>
      <c r="AA26" s="59" t="n">
        <v>1931.48774163483</v>
      </c>
      <c r="AB26" s="42" t="n">
        <v>1.8524645858435</v>
      </c>
      <c r="AC26" s="60" t="n">
        <v>167.565107339758</v>
      </c>
      <c r="AD26" s="41" t="n">
        <f aca="false">SUM(AA26-W26)/W26</f>
        <v>0.0679327990524559</v>
      </c>
      <c r="AE26" s="61"/>
      <c r="AF26" s="59" t="n">
        <v>2098.79492900306</v>
      </c>
      <c r="AG26" s="42" t="n">
        <f aca="false">SUM(AF26/$F26)</f>
        <v>1.97812905655331</v>
      </c>
      <c r="AH26" s="62" t="n">
        <f aca="false">SUM(AF26-AA26)</f>
        <v>167.307187368232</v>
      </c>
      <c r="AI26" s="32" t="n">
        <f aca="false">SUM(AF26-AA26)/AA26</f>
        <v>0.0866208900847703</v>
      </c>
      <c r="AJ26" s="45"/>
      <c r="AK26" s="86" t="n">
        <v>1200</v>
      </c>
      <c r="AM26" s="65" t="n">
        <f aca="false">SUM(AK26-AA26)</f>
        <v>-731.487741634833</v>
      </c>
      <c r="AN26" s="66" t="n">
        <f aca="false">SUM(AK26-(AM26*0.5))</f>
        <v>1565.74387081742</v>
      </c>
      <c r="AO26" s="65" t="n">
        <f aca="false">SUM(AN26-AA26)</f>
        <v>-365.743870817416</v>
      </c>
    </row>
    <row r="27" customFormat="false" ht="15.75" hidden="false" customHeight="true" outlineLevel="0" collapsed="false">
      <c r="A27" s="79" t="s">
        <v>70</v>
      </c>
      <c r="B27" s="78" t="s">
        <v>71</v>
      </c>
      <c r="C27" s="85" t="s">
        <v>63</v>
      </c>
      <c r="D27" s="82"/>
      <c r="E27" s="53" t="n">
        <f aca="false">AVERAGE('[1]Avg master'!G31:I31)</f>
        <v>1132.66666666667</v>
      </c>
      <c r="F27" s="53" t="n">
        <f aca="false">'[1]Avg master'!L31</f>
        <v>1150.33333333333</v>
      </c>
      <c r="G27" s="54" t="n">
        <f aca="false">+(E27/$E$72)</f>
        <v>0.00434501295320224</v>
      </c>
      <c r="H27" s="54" t="n">
        <f aca="false">+(F27/$F$72)</f>
        <v>0.0044429186022809</v>
      </c>
      <c r="I27" s="41" t="n">
        <f aca="false">SUM(H27-G27)</f>
        <v>9.79056490786542E-005</v>
      </c>
      <c r="J27" s="45" t="n">
        <v>827</v>
      </c>
      <c r="K27" s="45" t="n">
        <v>608</v>
      </c>
      <c r="L27" s="45" t="n">
        <v>475</v>
      </c>
      <c r="M27" s="55" t="n">
        <f aca="false">AVERAGE(J27:L27)</f>
        <v>636.666666666667</v>
      </c>
      <c r="N27" s="56" t="n">
        <f aca="false">+(M27/$M$72)</f>
        <v>0.00583086818879802</v>
      </c>
      <c r="O27" s="14"/>
      <c r="P27" s="57" t="n">
        <v>1473</v>
      </c>
      <c r="Q27" s="45"/>
      <c r="R27" s="57" t="n">
        <v>1568.745</v>
      </c>
      <c r="S27" s="45"/>
      <c r="T27" s="57" t="n">
        <v>1619.82519933123</v>
      </c>
      <c r="U27" s="42" t="n">
        <f aca="false">SUM(T27/$F27)</f>
        <v>1.40813549637603</v>
      </c>
      <c r="V27" s="42"/>
      <c r="W27" s="57" t="n">
        <v>1791.3172759261</v>
      </c>
      <c r="X27" s="42" t="n">
        <f aca="false">SUM(W27/$F27)</f>
        <v>1.55721582955037</v>
      </c>
      <c r="Y27" s="57" t="n">
        <f aca="false">SUM(W27-T27)</f>
        <v>171.492076594879</v>
      </c>
      <c r="Z27" s="58" t="n">
        <f aca="false">SUM(W27-T27)/T27</f>
        <v>0.105870730166244</v>
      </c>
      <c r="AA27" s="59" t="n">
        <v>1945.23156093365</v>
      </c>
      <c r="AB27" s="42" t="n">
        <v>1.59939042493402</v>
      </c>
      <c r="AC27" s="60" t="n">
        <v>171.492076594879</v>
      </c>
      <c r="AD27" s="41" t="n">
        <f aca="false">SUM(AA27-W27)/W27</f>
        <v>0.0859224030695329</v>
      </c>
      <c r="AE27" s="61"/>
      <c r="AF27" s="59" t="n">
        <v>2098.79492900306</v>
      </c>
      <c r="AG27" s="42" t="n">
        <f aca="false">SUM(AF27/$F27)</f>
        <v>1.82451022515479</v>
      </c>
      <c r="AH27" s="62" t="n">
        <f aca="false">SUM(AF27-AA27)</f>
        <v>153.56336806942</v>
      </c>
      <c r="AI27" s="32" t="n">
        <f aca="false">SUM(AF27-AA27)/AA27</f>
        <v>0.0789434898926452</v>
      </c>
      <c r="AJ27" s="45"/>
      <c r="AK27" s="86" t="n">
        <v>1200</v>
      </c>
      <c r="AM27" s="65" t="n">
        <f aca="false">SUM(AK27-AA27)</f>
        <v>-745.231560933645</v>
      </c>
      <c r="AN27" s="66" t="n">
        <f aca="false">SUM(AK27-(AM27*0.5))</f>
        <v>1572.61578046682</v>
      </c>
      <c r="AO27" s="65" t="n">
        <f aca="false">SUM(AN27-AA27)</f>
        <v>-372.615780466823</v>
      </c>
    </row>
    <row r="28" customFormat="false" ht="15.75" hidden="false" customHeight="true" outlineLevel="0" collapsed="false">
      <c r="A28" s="79" t="s">
        <v>72</v>
      </c>
      <c r="B28" s="78" t="s">
        <v>73</v>
      </c>
      <c r="C28" s="85" t="s">
        <v>63</v>
      </c>
      <c r="D28" s="82"/>
      <c r="E28" s="53" t="n">
        <f aca="false">AVERAGE('[1]Avg master'!G17:I17)</f>
        <v>1379.66666666667</v>
      </c>
      <c r="F28" s="53" t="n">
        <f aca="false">'[1]Avg master'!L17</f>
        <v>1390</v>
      </c>
      <c r="G28" s="54" t="n">
        <f aca="false">+(E28/$E$72)</f>
        <v>0.00529252754953033</v>
      </c>
      <c r="H28" s="54" t="n">
        <f aca="false">+(F28/$F$72)</f>
        <v>0.00536858028731131</v>
      </c>
      <c r="I28" s="41" t="n">
        <f aca="false">SUM(H28-G28)</f>
        <v>7.6052737780977E-005</v>
      </c>
      <c r="J28" s="45" t="n">
        <v>994</v>
      </c>
      <c r="K28" s="45" t="n">
        <v>777</v>
      </c>
      <c r="L28" s="45" t="n">
        <v>592</v>
      </c>
      <c r="M28" s="55" t="n">
        <f aca="false">AVERAGE(J28:L28)</f>
        <v>787.666666666667</v>
      </c>
      <c r="N28" s="56" t="n">
        <f aca="false">+(M28/$M$72)</f>
        <v>0.00721379137703126</v>
      </c>
      <c r="O28" s="14"/>
      <c r="P28" s="72" t="n">
        <v>1472.5461744</v>
      </c>
      <c r="Q28" s="94"/>
      <c r="R28" s="72" t="n">
        <v>1568.261675736</v>
      </c>
      <c r="S28" s="94"/>
      <c r="T28" s="72" t="n">
        <v>1611.51274234109</v>
      </c>
      <c r="U28" s="42" t="n">
        <f aca="false">SUM(T28/$F28)</f>
        <v>1.15936168513748</v>
      </c>
      <c r="V28" s="42"/>
      <c r="W28" s="72" t="n">
        <v>1777.8149186966</v>
      </c>
      <c r="X28" s="42" t="n">
        <f aca="false">SUM(W28/$F28)</f>
        <v>1.27900353863065</v>
      </c>
      <c r="Y28" s="57" t="n">
        <f aca="false">SUM(W28-T28)</f>
        <v>166.302176355502</v>
      </c>
      <c r="Z28" s="58" t="n">
        <f aca="false">SUM(W28-T28)/T28</f>
        <v>0.103196314857498</v>
      </c>
      <c r="AA28" s="59" t="n">
        <v>1910.82605554052</v>
      </c>
      <c r="AB28" s="42" t="n">
        <v>1.29295630450662</v>
      </c>
      <c r="AC28" s="60" t="n">
        <v>166.302176355502</v>
      </c>
      <c r="AD28" s="41" t="n">
        <f aca="false">SUM(AA28-W28)/W28</f>
        <v>0.0748172014111804</v>
      </c>
      <c r="AE28" s="61"/>
      <c r="AF28" s="59" t="n">
        <v>2098.79492900306</v>
      </c>
      <c r="AG28" s="42" t="n">
        <f aca="false">SUM(AF28/$F28)</f>
        <v>1.50992440935472</v>
      </c>
      <c r="AH28" s="62" t="n">
        <f aca="false">SUM(AF28-AA28)</f>
        <v>187.968873462544</v>
      </c>
      <c r="AI28" s="32" t="n">
        <f aca="false">SUM(AF28-AA28)/AA28</f>
        <v>0.0983704785255151</v>
      </c>
      <c r="AJ28" s="95"/>
      <c r="AK28" s="63" t="n">
        <f aca="false">SUM(F28*$AL$23)</f>
        <v>1390</v>
      </c>
      <c r="AM28" s="65" t="n">
        <f aca="false">SUM(AK28-AA28)</f>
        <v>-520.826055540521</v>
      </c>
      <c r="AN28" s="66" t="n">
        <f aca="false">SUM(AK28-(AM28*0.5))</f>
        <v>1650.41302777026</v>
      </c>
      <c r="AO28" s="65" t="n">
        <f aca="false">SUM(AN28-AA28)</f>
        <v>-260.41302777026</v>
      </c>
    </row>
    <row r="29" customFormat="false" ht="15.75" hidden="false" customHeight="true" outlineLevel="0" collapsed="false">
      <c r="A29" s="90" t="s">
        <v>74</v>
      </c>
      <c r="B29" s="78" t="s">
        <v>75</v>
      </c>
      <c r="C29" s="85" t="s">
        <v>63</v>
      </c>
      <c r="D29" s="91"/>
      <c r="E29" s="53" t="n">
        <f aca="false">AVERAGE('[1]Avg master'!G4:I4)</f>
        <v>1659</v>
      </c>
      <c r="F29" s="53" t="n">
        <f aca="false">'[1]Avg master'!L4</f>
        <v>1566.66666666667</v>
      </c>
      <c r="G29" s="54" t="n">
        <f aca="false">+(E29/$E$72)</f>
        <v>0.00636407577047897</v>
      </c>
      <c r="H29" s="54" t="n">
        <f aca="false">+(F29/$F$72)</f>
        <v>0.0060509178298233</v>
      </c>
      <c r="I29" s="41" t="n">
        <f aca="false">SUM(H29-G29)</f>
        <v>-0.000313157940655674</v>
      </c>
      <c r="J29" s="45" t="n">
        <v>756</v>
      </c>
      <c r="K29" s="45" t="n">
        <v>597</v>
      </c>
      <c r="L29" s="45" t="n">
        <v>491</v>
      </c>
      <c r="M29" s="55" t="n">
        <f aca="false">AVERAGE(J29:L29)</f>
        <v>614.666666666667</v>
      </c>
      <c r="N29" s="56" t="n">
        <f aca="false">+(M29/$M$72)</f>
        <v>0.00562938269117463</v>
      </c>
      <c r="O29" s="14"/>
      <c r="P29" s="57" t="n">
        <v>1472.5461744</v>
      </c>
      <c r="Q29" s="45"/>
      <c r="R29" s="57" t="n">
        <v>1568.261675736</v>
      </c>
      <c r="S29" s="45"/>
      <c r="T29" s="57" t="n">
        <v>1640.34781550764</v>
      </c>
      <c r="U29" s="42" t="n">
        <f aca="false">SUM(T29/$F29)</f>
        <v>1.04703052053679</v>
      </c>
      <c r="V29" s="42"/>
      <c r="W29" s="57" t="n">
        <v>1800.99081095602</v>
      </c>
      <c r="X29" s="42" t="n">
        <f aca="false">SUM(W29/$F29)</f>
        <v>1.14956860273789</v>
      </c>
      <c r="Y29" s="57" t="n">
        <f aca="false">SUM(W29-T29)</f>
        <v>160.642995448388</v>
      </c>
      <c r="Z29" s="58" t="n">
        <f aca="false">SUM(W29-T29)/T29</f>
        <v>0.0979322762707336</v>
      </c>
      <c r="AA29" s="59" t="n">
        <v>1919.21176001186</v>
      </c>
      <c r="AB29" s="42" t="n">
        <v>1.08515212550072</v>
      </c>
      <c r="AC29" s="60" t="n">
        <v>160.642995448388</v>
      </c>
      <c r="AD29" s="41" t="n">
        <f aca="false">SUM(AA29-W29)/W29</f>
        <v>0.0656421722624321</v>
      </c>
      <c r="AE29" s="61"/>
      <c r="AF29" s="59" t="n">
        <v>2098.79492900306</v>
      </c>
      <c r="AG29" s="42" t="n">
        <f aca="false">SUM(AF29/$F29)</f>
        <v>1.33965633766153</v>
      </c>
      <c r="AH29" s="62" t="n">
        <f aca="false">SUM(AF29-AA29)</f>
        <v>179.583168991208</v>
      </c>
      <c r="AI29" s="32" t="n">
        <f aca="false">SUM(AF29-AA29)/AA29</f>
        <v>0.0935713154394691</v>
      </c>
      <c r="AJ29" s="45"/>
      <c r="AK29" s="63" t="n">
        <f aca="false">SUM(F29*$AL$23)</f>
        <v>1566.66666666667</v>
      </c>
      <c r="AM29" s="65" t="n">
        <f aca="false">SUM(AK29-AA29)</f>
        <v>-352.54509334519</v>
      </c>
      <c r="AN29" s="66" t="n">
        <f aca="false">SUM(AK29-(AM29*0.5))</f>
        <v>1742.93921333926</v>
      </c>
      <c r="AO29" s="65" t="n">
        <f aca="false">SUM(AN29-AA29)</f>
        <v>-176.272546672595</v>
      </c>
    </row>
    <row r="30" customFormat="false" ht="15.75" hidden="false" customHeight="true" outlineLevel="0" collapsed="false">
      <c r="A30" s="79" t="s">
        <v>76</v>
      </c>
      <c r="B30" s="78" t="s">
        <v>77</v>
      </c>
      <c r="C30" s="85" t="s">
        <v>63</v>
      </c>
      <c r="D30" s="82"/>
      <c r="E30" s="53" t="n">
        <f aca="false">AVERAGE('[1]Avg master'!G45:I45)</f>
        <v>1824.33333333333</v>
      </c>
      <c r="F30" s="53" t="n">
        <f aca="false">'[1]Avg master'!L45</f>
        <v>1880.33333333333</v>
      </c>
      <c r="G30" s="54" t="n">
        <f aca="false">+(E30/$E$72)</f>
        <v>0.00699830956235311</v>
      </c>
      <c r="H30" s="54" t="n">
        <f aca="false">+(F30/$F$72)</f>
        <v>0.00726238882511345</v>
      </c>
      <c r="I30" s="41" t="n">
        <f aca="false">SUM(H30-G30)</f>
        <v>0.000264079262760345</v>
      </c>
      <c r="J30" s="45" t="n">
        <v>1383</v>
      </c>
      <c r="K30" s="45" t="n">
        <v>1367</v>
      </c>
      <c r="L30" s="45" t="n">
        <v>1141</v>
      </c>
      <c r="M30" s="55" t="n">
        <f aca="false">AVERAGE(J30:L30)</f>
        <v>1297</v>
      </c>
      <c r="N30" s="56" t="n">
        <f aca="false">+(M30/$M$72)</f>
        <v>0.0118784859280697</v>
      </c>
      <c r="O30" s="14"/>
      <c r="P30" s="57" t="n">
        <v>1472.5461744</v>
      </c>
      <c r="Q30" s="45"/>
      <c r="R30" s="57" t="n">
        <v>1568.261675736</v>
      </c>
      <c r="S30" s="45"/>
      <c r="T30" s="57" t="n">
        <v>1602.77168809487</v>
      </c>
      <c r="U30" s="42" t="n">
        <f aca="false">SUM(T30/$F30)</f>
        <v>0.852386999518634</v>
      </c>
      <c r="V30" s="42"/>
      <c r="W30" s="57" t="n">
        <v>1770.80334061016</v>
      </c>
      <c r="X30" s="42" t="n">
        <f aca="false">SUM(W30/$F30)</f>
        <v>0.941749693641286</v>
      </c>
      <c r="Y30" s="57" t="n">
        <f aca="false">SUM(W30-T30)</f>
        <v>168.031652515294</v>
      </c>
      <c r="Z30" s="58" t="n">
        <f aca="false">SUM(W30-T30)/T30</f>
        <v>0.104838171127807</v>
      </c>
      <c r="AA30" s="59" t="n">
        <v>1943.34989559833</v>
      </c>
      <c r="AB30" s="42" t="n">
        <v>0.992973835856167</v>
      </c>
      <c r="AC30" s="60" t="n">
        <v>168.031652515294</v>
      </c>
      <c r="AD30" s="41" t="n">
        <f aca="false">SUM(AA30-W30)/W30</f>
        <v>0.0974397049243825</v>
      </c>
      <c r="AE30" s="61"/>
      <c r="AF30" s="59" t="n">
        <v>2098.79492900306</v>
      </c>
      <c r="AG30" s="42" t="n">
        <f aca="false">SUM(AF30/$F30)</f>
        <v>1.11618237670789</v>
      </c>
      <c r="AH30" s="62" t="n">
        <f aca="false">SUM(AF30-AA30)</f>
        <v>155.445033404735</v>
      </c>
      <c r="AI30" s="32" t="n">
        <f aca="false">SUM(AF30-AA30)/AA30</f>
        <v>0.0799881862534463</v>
      </c>
      <c r="AJ30" s="95"/>
      <c r="AK30" s="63" t="n">
        <f aca="false">SUM(F30*$AL$23)</f>
        <v>1880.33333333333</v>
      </c>
      <c r="AM30" s="65" t="n">
        <f aca="false">SUM(AK30-AA30)</f>
        <v>-63.0165622649968</v>
      </c>
      <c r="AN30" s="63" t="n">
        <f aca="false">AK30</f>
        <v>1880.33333333333</v>
      </c>
      <c r="AO30" s="65" t="n">
        <f aca="false">SUM(AN30-AA30)</f>
        <v>-63.0165622649968</v>
      </c>
    </row>
    <row r="31" customFormat="false" ht="15.75" hidden="false" customHeight="true" outlineLevel="0" collapsed="false">
      <c r="A31" s="87" t="s">
        <v>78</v>
      </c>
      <c r="B31" s="78" t="s">
        <v>79</v>
      </c>
      <c r="C31" s="85" t="s">
        <v>63</v>
      </c>
      <c r="D31" s="75"/>
      <c r="E31" s="53" t="n">
        <f aca="false">AVERAGE('[1]Avg master'!G55:I55)</f>
        <v>1888</v>
      </c>
      <c r="F31" s="53" t="n">
        <f aca="false">'[1]Avg master'!L55</f>
        <v>1901.66666666667</v>
      </c>
      <c r="G31" s="54" t="n">
        <f aca="false">+(E31/$E$72)</f>
        <v>0.00724254072011109</v>
      </c>
      <c r="H31" s="54" t="n">
        <f aca="false">+(F31/$F$72)</f>
        <v>0.00734478430194509</v>
      </c>
      <c r="I31" s="41" t="n">
        <f aca="false">SUM(H31-G31)</f>
        <v>0.000102243581833999</v>
      </c>
      <c r="J31" s="45" t="n">
        <v>1469</v>
      </c>
      <c r="K31" s="45" t="n">
        <v>1093</v>
      </c>
      <c r="L31" s="45" t="n">
        <v>743</v>
      </c>
      <c r="M31" s="55" t="n">
        <f aca="false">AVERAGE(J31:L31)</f>
        <v>1101.66666666667</v>
      </c>
      <c r="N31" s="56" t="n">
        <f aca="false">+(M31/$M$72)</f>
        <v>0.0100895389340196</v>
      </c>
      <c r="O31" s="14"/>
      <c r="P31" s="88"/>
      <c r="Q31" s="94"/>
      <c r="R31" s="96" t="n">
        <v>1568.745</v>
      </c>
      <c r="S31" s="94"/>
      <c r="T31" s="96" t="n">
        <v>1605.7397628153</v>
      </c>
      <c r="U31" s="42" t="n">
        <f aca="false">SUM(T31/$F31)</f>
        <v>0.844385501918651</v>
      </c>
      <c r="V31" s="42"/>
      <c r="W31" s="96" t="n">
        <v>1763.36610497922</v>
      </c>
      <c r="X31" s="42" t="n">
        <f aca="false">SUM(W31/$F31)</f>
        <v>0.927274025405374</v>
      </c>
      <c r="Y31" s="57" t="n">
        <f aca="false">SUM(W31-T31)</f>
        <v>157.626342163917</v>
      </c>
      <c r="Z31" s="58" t="n">
        <f aca="false">SUM(W31-T31)/T31</f>
        <v>0.0981643139281517</v>
      </c>
      <c r="AA31" s="59" t="n">
        <v>1868.39431283889</v>
      </c>
      <c r="AB31" s="42" t="n">
        <v>0.928087423673273</v>
      </c>
      <c r="AC31" s="60" t="n">
        <v>157.626342163917</v>
      </c>
      <c r="AD31" s="41" t="n">
        <f aca="false">SUM(AA31-W31)/W31</f>
        <v>0.0595612037472544</v>
      </c>
      <c r="AE31" s="61"/>
      <c r="AF31" s="59" t="n">
        <v>2098.79492900306</v>
      </c>
      <c r="AG31" s="42" t="n">
        <f aca="false">SUM(AF31/$F31)</f>
        <v>1.10366078650468</v>
      </c>
      <c r="AH31" s="62" t="n">
        <f aca="false">SUM(AF31-AA31)</f>
        <v>230.400616164176</v>
      </c>
      <c r="AI31" s="32" t="n">
        <f aca="false">SUM(AF31-AA31)/AA31</f>
        <v>0.123314770646084</v>
      </c>
      <c r="AJ31" s="95"/>
      <c r="AK31" s="63" t="n">
        <f aca="false">SUM(F31*$AL$23)</f>
        <v>1901.66666666667</v>
      </c>
      <c r="AM31" s="65" t="n">
        <f aca="false">SUM(AK31-AA31)</f>
        <v>33.2723538277778</v>
      </c>
      <c r="AN31" s="63" t="n">
        <f aca="false">AK31</f>
        <v>1901.66666666667</v>
      </c>
      <c r="AO31" s="65" t="n">
        <f aca="false">SUM(AN31-AA31)</f>
        <v>33.2723538277778</v>
      </c>
    </row>
    <row r="32" customFormat="false" ht="15.75" hidden="false" customHeight="true" outlineLevel="0" collapsed="false">
      <c r="A32" s="97" t="s">
        <v>80</v>
      </c>
      <c r="B32" s="78" t="s">
        <v>81</v>
      </c>
      <c r="C32" s="85" t="s">
        <v>63</v>
      </c>
      <c r="D32" s="75"/>
      <c r="E32" s="53" t="n">
        <f aca="false">AVERAGE('[1]Avg master'!G15:I15)</f>
        <v>2020</v>
      </c>
      <c r="F32" s="53" t="n">
        <f aca="false">'[1]Avg master'!L15</f>
        <v>2067</v>
      </c>
      <c r="G32" s="54" t="n">
        <f aca="false">+(E32/$E$72)</f>
        <v>0.00774890479588157</v>
      </c>
      <c r="H32" s="54" t="n">
        <f aca="false">+(F32/$F$72)</f>
        <v>0.00798334924739027</v>
      </c>
      <c r="I32" s="41" t="n">
        <f aca="false">SUM(H32-G32)</f>
        <v>0.000234444451508701</v>
      </c>
      <c r="J32" s="45" t="n">
        <v>1699</v>
      </c>
      <c r="K32" s="45" t="n">
        <v>1656</v>
      </c>
      <c r="L32" s="45" t="n">
        <v>1411</v>
      </c>
      <c r="M32" s="55" t="n">
        <f aca="false">AVERAGE(J32:L32)</f>
        <v>1588.66666666667</v>
      </c>
      <c r="N32" s="56" t="n">
        <f aca="false">+(M32/$M$72)</f>
        <v>0.0145496951768646</v>
      </c>
      <c r="O32" s="14"/>
      <c r="P32" s="57"/>
      <c r="Q32" s="45"/>
      <c r="R32" s="96" t="n">
        <v>1568.745</v>
      </c>
      <c r="S32" s="45"/>
      <c r="T32" s="96" t="n">
        <v>1632.15889374238</v>
      </c>
      <c r="U32" s="42" t="n">
        <f aca="false">SUM(T32/$F32)</f>
        <v>0.789626944239176</v>
      </c>
      <c r="V32" s="42"/>
      <c r="W32" s="96" t="n">
        <v>1807.9877412689</v>
      </c>
      <c r="X32" s="42" t="n">
        <f aca="false">SUM(W32/$F32)</f>
        <v>0.874691698727093</v>
      </c>
      <c r="Y32" s="57" t="n">
        <f aca="false">SUM(W32-T32)</f>
        <v>175.828847526525</v>
      </c>
      <c r="Z32" s="58" t="n">
        <f aca="false">SUM(W32-T32)/T32</f>
        <v>0.107727775892803</v>
      </c>
      <c r="AA32" s="59" t="n">
        <v>1975.609180428</v>
      </c>
      <c r="AB32" s="42" t="n">
        <v>0.90929810960716</v>
      </c>
      <c r="AC32" s="60" t="n">
        <v>175.828847526525</v>
      </c>
      <c r="AD32" s="41" t="n">
        <f aca="false">SUM(AA32-W32)/W32</f>
        <v>0.0927116015960688</v>
      </c>
      <c r="AE32" s="61"/>
      <c r="AF32" s="59" t="n">
        <v>2098.79492900306</v>
      </c>
      <c r="AG32" s="42" t="n">
        <f aca="false">SUM(AF32/$F32)</f>
        <v>1.01538216207212</v>
      </c>
      <c r="AH32" s="62" t="n">
        <f aca="false">SUM(AF32-AA32)</f>
        <v>123.185748575064</v>
      </c>
      <c r="AI32" s="32" t="n">
        <f aca="false">SUM(AF32-AA32)/AA32</f>
        <v>0.0623532983119548</v>
      </c>
      <c r="AJ32" s="45"/>
      <c r="AK32" s="63" t="n">
        <f aca="false">SUM(F32*$AL$23)</f>
        <v>2067</v>
      </c>
      <c r="AM32" s="65" t="n">
        <f aca="false">SUM(AK32-AA32)</f>
        <v>91.3908195719989</v>
      </c>
      <c r="AN32" s="63" t="n">
        <f aca="false">AK32</f>
        <v>2067</v>
      </c>
      <c r="AO32" s="65" t="n">
        <f aca="false">SUM(AN32-AA32)</f>
        <v>91.3908195719989</v>
      </c>
    </row>
    <row r="33" customFormat="false" ht="15.75" hidden="false" customHeight="true" outlineLevel="0" collapsed="false">
      <c r="A33" s="90" t="s">
        <v>82</v>
      </c>
      <c r="B33" s="78" t="s">
        <v>83</v>
      </c>
      <c r="C33" s="98" t="s">
        <v>84</v>
      </c>
      <c r="D33" s="75"/>
      <c r="E33" s="53" t="n">
        <f aca="false">AVERAGE('[1]Avg master'!G52:I52)</f>
        <v>299</v>
      </c>
      <c r="F33" s="53" t="n">
        <f aca="false">'[1]Avg master'!L52</f>
        <v>262.333333333333</v>
      </c>
      <c r="G33" s="54" t="n">
        <f aca="false">+(E33/$E$72)</f>
        <v>0.0011469913534498</v>
      </c>
      <c r="H33" s="54" t="n">
        <f aca="false">+(F33/$F$72)</f>
        <v>0.00101320687916403</v>
      </c>
      <c r="I33" s="41" t="n">
        <f aca="false">SUM(H33-G33)</f>
        <v>-0.000133784474285768</v>
      </c>
      <c r="J33" s="45" t="n">
        <v>105</v>
      </c>
      <c r="K33" s="45" t="n">
        <v>95</v>
      </c>
      <c r="L33" s="45" t="n">
        <v>78</v>
      </c>
      <c r="M33" s="55" t="n">
        <f aca="false">AVERAGE(J33:L33)</f>
        <v>92.6666666666667</v>
      </c>
      <c r="N33" s="56" t="n">
        <f aca="false">+(M33/$M$72)</f>
        <v>0.000848681338474266</v>
      </c>
      <c r="O33" s="14"/>
      <c r="P33" s="57" t="n">
        <v>1227.121812</v>
      </c>
      <c r="Q33" s="45"/>
      <c r="R33" s="57" t="n">
        <v>1306.88472978</v>
      </c>
      <c r="S33" s="45"/>
      <c r="T33" s="57" t="n">
        <v>1308.03669300694</v>
      </c>
      <c r="U33" s="42" t="n">
        <f aca="false">SUM(T33/$F33)</f>
        <v>4.98616274335555</v>
      </c>
      <c r="V33" s="42"/>
      <c r="W33" s="57" t="n">
        <v>1428.2269311007</v>
      </c>
      <c r="X33" s="42" t="n">
        <f aca="false">SUM(W33/$F33)</f>
        <v>5.44432121131144</v>
      </c>
      <c r="Y33" s="57" t="n">
        <f aca="false">SUM(W33-T33)</f>
        <v>120.190238093761</v>
      </c>
      <c r="Z33" s="58" t="n">
        <f aca="false">SUM(W33-T33)/T33</f>
        <v>0.0918859835785384</v>
      </c>
      <c r="AA33" s="59" t="n">
        <v>1338.16985462234</v>
      </c>
      <c r="AB33" s="42" t="n">
        <v>4.22136038748976</v>
      </c>
      <c r="AC33" s="60" t="n">
        <v>120.190238093761</v>
      </c>
      <c r="AD33" s="41" t="n">
        <f aca="false">SUM(AA33-W33)/W33</f>
        <v>-0.0630551591748505</v>
      </c>
      <c r="AE33" s="61"/>
      <c r="AF33" s="59" t="n">
        <v>1748.28600221345</v>
      </c>
      <c r="AG33" s="42" t="n">
        <f aca="false">SUM(AF33/$F33)</f>
        <v>6.6643684963664</v>
      </c>
      <c r="AH33" s="62" t="n">
        <f aca="false">SUM(AF33-AA33)</f>
        <v>410.116147591114</v>
      </c>
      <c r="AI33" s="32" t="n">
        <f aca="false">SUM(AF33-AA33)/AA33</f>
        <v>0.306475404579233</v>
      </c>
      <c r="AJ33" s="45"/>
      <c r="AK33" s="86" t="n">
        <v>1200</v>
      </c>
      <c r="AM33" s="65" t="n">
        <f aca="false">SUM(AK33-AA33)</f>
        <v>-138.169854622338</v>
      </c>
      <c r="AN33" s="66" t="n">
        <f aca="false">SUM(AK33-(AM33*0.5))</f>
        <v>1269.08492731117</v>
      </c>
      <c r="AO33" s="65" t="n">
        <f aca="false">SUM(AN33-AA33)</f>
        <v>-69.0849273111687</v>
      </c>
    </row>
    <row r="34" customFormat="false" ht="15.75" hidden="false" customHeight="true" outlineLevel="0" collapsed="false">
      <c r="A34" s="99" t="s">
        <v>85</v>
      </c>
      <c r="B34" s="78" t="s">
        <v>86</v>
      </c>
      <c r="C34" s="98" t="s">
        <v>84</v>
      </c>
      <c r="D34" s="75"/>
      <c r="E34" s="53" t="n">
        <f aca="false">AVERAGE('[1]Avg master'!G21:I21)</f>
        <v>275</v>
      </c>
      <c r="F34" s="53" t="n">
        <f aca="false">'[1]Avg master'!L21</f>
        <v>308</v>
      </c>
      <c r="G34" s="54" t="n">
        <f aca="false">+(E34/$E$72)</f>
        <v>0.00105492515785516</v>
      </c>
      <c r="H34" s="54" t="n">
        <f aca="false">+(F34/$F$72)</f>
        <v>0.00118958469675675</v>
      </c>
      <c r="I34" s="41" t="n">
        <f aca="false">SUM(H34-G34)</f>
        <v>0.000134659538901587</v>
      </c>
      <c r="J34" s="45" t="n">
        <v>266</v>
      </c>
      <c r="K34" s="45" t="n">
        <v>207</v>
      </c>
      <c r="L34" s="45" t="n">
        <v>128</v>
      </c>
      <c r="M34" s="55" t="n">
        <f aca="false">AVERAGE(J34:L34)</f>
        <v>200.333333333333</v>
      </c>
      <c r="N34" s="56" t="n">
        <f aca="false">+(M34/$M$72)</f>
        <v>0.00183473915260084</v>
      </c>
      <c r="O34" s="14"/>
      <c r="P34" s="57" t="n">
        <v>1227.121812</v>
      </c>
      <c r="Q34" s="45"/>
      <c r="R34" s="57" t="n">
        <v>1306.88472978</v>
      </c>
      <c r="S34" s="45"/>
      <c r="T34" s="57" t="n">
        <v>1375.86563902531</v>
      </c>
      <c r="U34" s="42" t="n">
        <f aca="false">SUM(T34/$F34)</f>
        <v>4.46709623060165</v>
      </c>
      <c r="V34" s="42"/>
      <c r="W34" s="57" t="n">
        <v>1525.17392096852</v>
      </c>
      <c r="X34" s="42" t="n">
        <f aca="false">SUM(W34/$F34)</f>
        <v>4.95186337976792</v>
      </c>
      <c r="Y34" s="57" t="n">
        <f aca="false">SUM(W34-T34)</f>
        <v>149.308281943212</v>
      </c>
      <c r="Z34" s="58" t="n">
        <f aca="false">SUM(W34-T34)/T34</f>
        <v>0.108519522334307</v>
      </c>
      <c r="AA34" s="59" t="n">
        <v>1618.08577337776</v>
      </c>
      <c r="AB34" s="42" t="n">
        <v>5.46657319343555</v>
      </c>
      <c r="AC34" s="60" t="n">
        <v>149.308281943212</v>
      </c>
      <c r="AD34" s="41" t="n">
        <f aca="false">SUM(AA34-W34)/W34</f>
        <v>0.0609188572738262</v>
      </c>
      <c r="AE34" s="61"/>
      <c r="AF34" s="59" t="n">
        <v>1748.28600221345</v>
      </c>
      <c r="AG34" s="42" t="n">
        <f aca="false">SUM(AF34/$F34)</f>
        <v>5.67625325393978</v>
      </c>
      <c r="AH34" s="62" t="n">
        <f aca="false">SUM(AF34-AA34)</f>
        <v>130.20022883569</v>
      </c>
      <c r="AI34" s="32" t="n">
        <f aca="false">SUM(AF34-AA34)/AA34</f>
        <v>0.0804655914895637</v>
      </c>
      <c r="AJ34" s="45"/>
      <c r="AK34" s="86" t="n">
        <v>1200</v>
      </c>
      <c r="AM34" s="65" t="n">
        <f aca="false">SUM(AK34-AA34)</f>
        <v>-418.085773377762</v>
      </c>
      <c r="AN34" s="66" t="n">
        <f aca="false">SUM(AK34-(AM34*0.5))</f>
        <v>1409.04288668888</v>
      </c>
      <c r="AO34" s="65" t="n">
        <f aca="false">SUM(AN34-AA34)</f>
        <v>-209.042886688881</v>
      </c>
    </row>
    <row r="35" customFormat="false" ht="15.75" hidden="false" customHeight="true" outlineLevel="0" collapsed="false">
      <c r="A35" s="87" t="s">
        <v>87</v>
      </c>
      <c r="B35" s="78" t="s">
        <v>88</v>
      </c>
      <c r="C35" s="98" t="s">
        <v>84</v>
      </c>
      <c r="D35" s="75"/>
      <c r="E35" s="53" t="n">
        <f aca="false">AVERAGE('[1]Avg master'!G16:I16)</f>
        <v>466.333333333333</v>
      </c>
      <c r="F35" s="53" t="n">
        <f aca="false">'[1]Avg master'!L16</f>
        <v>454.666666666667</v>
      </c>
      <c r="G35" s="54" t="n">
        <f aca="false">+(E35/$E$72)</f>
        <v>0.00178889732829015</v>
      </c>
      <c r="H35" s="54" t="n">
        <f aca="false">+(F35/$F$72)</f>
        <v>0.00175605359997425</v>
      </c>
      <c r="I35" s="41" t="n">
        <f aca="false">SUM(H35-G35)</f>
        <v>-3.28437283159001E-005</v>
      </c>
      <c r="J35" s="45" t="n">
        <v>308</v>
      </c>
      <c r="K35" s="45" t="n">
        <v>229</v>
      </c>
      <c r="L35" s="45" t="n">
        <v>174</v>
      </c>
      <c r="M35" s="55" t="n">
        <f aca="false">AVERAGE(J35:L35)</f>
        <v>237</v>
      </c>
      <c r="N35" s="56" t="n">
        <f aca="false">+(M35/$M$72)</f>
        <v>0.00217054831530649</v>
      </c>
      <c r="O35" s="14"/>
      <c r="P35" s="57" t="n">
        <v>1227.121812</v>
      </c>
      <c r="Q35" s="45"/>
      <c r="R35" s="57" t="n">
        <v>1306.88472978</v>
      </c>
      <c r="S35" s="45"/>
      <c r="T35" s="57" t="n">
        <v>1349.43844787956</v>
      </c>
      <c r="U35" s="42" t="n">
        <f aca="false">SUM(T35/$F35)</f>
        <v>2.96797312583481</v>
      </c>
      <c r="V35" s="42"/>
      <c r="W35" s="57" t="n">
        <v>1492.30448167097</v>
      </c>
      <c r="X35" s="42" t="n">
        <f aca="false">SUM(W35/$F35)</f>
        <v>3.28219460778074</v>
      </c>
      <c r="Y35" s="57" t="n">
        <f aca="false">SUM(W35-T35)</f>
        <v>142.866033791412</v>
      </c>
      <c r="Z35" s="58" t="n">
        <f aca="false">SUM(W35-T35)/T35</f>
        <v>0.105870730166244</v>
      </c>
      <c r="AA35" s="59" t="n">
        <v>1573.16758480834</v>
      </c>
      <c r="AB35" s="42" t="n">
        <v>3.1416936456231</v>
      </c>
      <c r="AC35" s="60" t="n">
        <v>142.866033791412</v>
      </c>
      <c r="AD35" s="41" t="n">
        <f aca="false">SUM(AA35-W35)/W35</f>
        <v>0.0541867320848729</v>
      </c>
      <c r="AE35" s="61"/>
      <c r="AF35" s="59" t="n">
        <v>1748.28600221345</v>
      </c>
      <c r="AG35" s="42" t="n">
        <f aca="false">SUM(AF35/$F35)</f>
        <v>3.84520381718501</v>
      </c>
      <c r="AH35" s="62" t="n">
        <f aca="false">SUM(AF35-AA35)</f>
        <v>175.118417405117</v>
      </c>
      <c r="AI35" s="32" t="n">
        <f aca="false">SUM(AF35-AA35)/AA35</f>
        <v>0.111315805827802</v>
      </c>
      <c r="AJ35" s="45"/>
      <c r="AK35" s="86" t="n">
        <v>1200</v>
      </c>
      <c r="AM35" s="65" t="n">
        <f aca="false">SUM(AK35-AA35)</f>
        <v>-373.167584808335</v>
      </c>
      <c r="AN35" s="66" t="n">
        <f aca="false">SUM(AK35-(AM35*0.5))</f>
        <v>1386.58379240417</v>
      </c>
      <c r="AO35" s="65" t="n">
        <f aca="false">SUM(AN35-AA35)</f>
        <v>-186.583792404167</v>
      </c>
    </row>
    <row r="36" customFormat="false" ht="15.75" hidden="false" customHeight="true" outlineLevel="0" collapsed="false">
      <c r="A36" s="99" t="s">
        <v>89</v>
      </c>
      <c r="B36" s="78" t="s">
        <v>90</v>
      </c>
      <c r="C36" s="98" t="s">
        <v>84</v>
      </c>
      <c r="D36" s="75"/>
      <c r="E36" s="53" t="n">
        <f aca="false">AVERAGE('[1]Avg master'!G2:I2)</f>
        <v>534</v>
      </c>
      <c r="F36" s="53" t="n">
        <f aca="false">'[1]Avg master'!L2</f>
        <v>540</v>
      </c>
      <c r="G36" s="54" t="n">
        <f aca="false">+(E36/$E$72)</f>
        <v>0.00204847285198057</v>
      </c>
      <c r="H36" s="54" t="n">
        <f aca="false">+(F36/$F$72)</f>
        <v>0.0020856355073008</v>
      </c>
      <c r="I36" s="41" t="n">
        <f aca="false">SUM(H36-G36)</f>
        <v>3.71626553202229E-005</v>
      </c>
      <c r="J36" s="45" t="n">
        <v>302</v>
      </c>
      <c r="K36" s="45" t="n">
        <v>256</v>
      </c>
      <c r="L36" s="45" t="n">
        <v>201</v>
      </c>
      <c r="M36" s="55" t="n">
        <f aca="false">AVERAGE(J36:L36)</f>
        <v>253</v>
      </c>
      <c r="N36" s="56" t="n">
        <f aca="false">+(M36/$M$72)</f>
        <v>0.00231708322266895</v>
      </c>
      <c r="O36" s="14"/>
      <c r="P36" s="57" t="n">
        <v>1227.121812</v>
      </c>
      <c r="Q36" s="45"/>
      <c r="R36" s="57" t="n">
        <v>1306.88472978</v>
      </c>
      <c r="S36" s="45"/>
      <c r="T36" s="57" t="n">
        <v>1348.59557564478</v>
      </c>
      <c r="U36" s="42" t="n">
        <f aca="false">SUM(T36/$F36)</f>
        <v>2.49739921415701</v>
      </c>
      <c r="V36" s="42"/>
      <c r="W36" s="57" t="n">
        <v>1483.00953819556</v>
      </c>
      <c r="X36" s="42" t="n">
        <f aca="false">SUM(W36/$F36)</f>
        <v>2.74631395962141</v>
      </c>
      <c r="Y36" s="57" t="n">
        <f aca="false">SUM(W36-T36)</f>
        <v>134.413962550775</v>
      </c>
      <c r="Z36" s="58" t="n">
        <f aca="false">SUM(W36-T36)/T36</f>
        <v>0.099669585884938</v>
      </c>
      <c r="AA36" s="59" t="n">
        <v>1589.44723448365</v>
      </c>
      <c r="AB36" s="42" t="n">
        <v>2.78761191390143</v>
      </c>
      <c r="AC36" s="60" t="n">
        <v>134.413962550775</v>
      </c>
      <c r="AD36" s="41" t="n">
        <f aca="false">SUM(AA36-W36)/W36</f>
        <v>0.0717714172071962</v>
      </c>
      <c r="AE36" s="61"/>
      <c r="AF36" s="59" t="n">
        <v>1748.28600221345</v>
      </c>
      <c r="AG36" s="42" t="n">
        <f aca="false">SUM(AF36/$F36)</f>
        <v>3.23756667076565</v>
      </c>
      <c r="AH36" s="62" t="n">
        <f aca="false">SUM(AF36-AA36)</f>
        <v>158.838767729807</v>
      </c>
      <c r="AI36" s="32" t="n">
        <f aca="false">SUM(AF36-AA36)/AA36</f>
        <v>0.099933338008171</v>
      </c>
      <c r="AJ36" s="45"/>
      <c r="AK36" s="86" t="n">
        <v>1200</v>
      </c>
      <c r="AM36" s="65" t="n">
        <f aca="false">SUM(AK36-AA36)</f>
        <v>-389.447234483645</v>
      </c>
      <c r="AN36" s="66" t="n">
        <f aca="false">SUM(AK36-(AM36*0.5))</f>
        <v>1394.72361724182</v>
      </c>
      <c r="AO36" s="65" t="n">
        <f aca="false">SUM(AN36-AA36)</f>
        <v>-194.723617241822</v>
      </c>
    </row>
    <row r="37" customFormat="false" ht="15.75" hidden="false" customHeight="true" outlineLevel="0" collapsed="false">
      <c r="A37" s="87" t="s">
        <v>91</v>
      </c>
      <c r="B37" s="78" t="s">
        <v>92</v>
      </c>
      <c r="C37" s="98" t="s">
        <v>84</v>
      </c>
      <c r="D37" s="75"/>
      <c r="E37" s="53" t="n">
        <f aca="false">AVERAGE('[1]Avg master'!G3:I3)</f>
        <v>626.666666666667</v>
      </c>
      <c r="F37" s="53" t="n">
        <f aca="false">'[1]Avg master'!L3</f>
        <v>643.333333333333</v>
      </c>
      <c r="G37" s="54" t="n">
        <f aca="false">+(E37/$E$72)</f>
        <v>0.00240395066274874</v>
      </c>
      <c r="H37" s="54" t="n">
        <f aca="false">+(F37/$F$72)</f>
        <v>0.00248473859820404</v>
      </c>
      <c r="I37" s="41" t="n">
        <f aca="false">SUM(H37-G37)</f>
        <v>8.0787935455298E-005</v>
      </c>
      <c r="J37" s="45" t="n">
        <v>414</v>
      </c>
      <c r="K37" s="45" t="n">
        <v>335</v>
      </c>
      <c r="L37" s="45" t="n">
        <v>161</v>
      </c>
      <c r="M37" s="55" t="n">
        <f aca="false">AVERAGE(J37:L37)</f>
        <v>303.333333333333</v>
      </c>
      <c r="N37" s="56" t="n">
        <f aca="false">+(M37/$M$72)</f>
        <v>0.0027780576187467</v>
      </c>
      <c r="O37" s="14"/>
      <c r="P37" s="57"/>
      <c r="Q37" s="45"/>
      <c r="R37" s="96" t="n">
        <v>1306.755</v>
      </c>
      <c r="S37" s="45"/>
      <c r="T37" s="96" t="n">
        <v>1360.39466786676</v>
      </c>
      <c r="U37" s="42" t="n">
        <f aca="false">SUM(T37/$F37)</f>
        <v>2.11460311067372</v>
      </c>
      <c r="V37" s="42"/>
      <c r="W37" s="96" t="n">
        <v>1508.51988348189</v>
      </c>
      <c r="X37" s="42" t="n">
        <f aca="false">SUM(W37/$F37)</f>
        <v>2.34484955981641</v>
      </c>
      <c r="Y37" s="57" t="n">
        <f aca="false">SUM(W37-T37)</f>
        <v>148.125215615129</v>
      </c>
      <c r="Z37" s="58" t="n">
        <f aca="false">SUM(W37-T37)/T37</f>
        <v>0.108884001910566</v>
      </c>
      <c r="AA37" s="59" t="n">
        <v>1659.53919997792</v>
      </c>
      <c r="AB37" s="42" t="n">
        <v>2.45954328828569</v>
      </c>
      <c r="AC37" s="60" t="n">
        <v>148.125215615129</v>
      </c>
      <c r="AD37" s="41" t="n">
        <f aca="false">SUM(AA37-W37)/W37</f>
        <v>0.100110922069822</v>
      </c>
      <c r="AE37" s="61"/>
      <c r="AF37" s="59" t="n">
        <v>1748.28600221345</v>
      </c>
      <c r="AG37" s="42" t="n">
        <f aca="false">SUM(AF37/$F37)</f>
        <v>2.71754300862195</v>
      </c>
      <c r="AH37" s="62" t="n">
        <f aca="false">SUM(AF37-AA37)</f>
        <v>88.7468022355297</v>
      </c>
      <c r="AI37" s="32" t="n">
        <f aca="false">SUM(AF37-AA37)/AA37</f>
        <v>0.0534767736951983</v>
      </c>
      <c r="AJ37" s="45"/>
      <c r="AK37" s="86" t="n">
        <v>1200</v>
      </c>
      <c r="AM37" s="65" t="n">
        <f aca="false">SUM(AK37-AA37)</f>
        <v>-459.539199977922</v>
      </c>
      <c r="AN37" s="66" t="n">
        <f aca="false">SUM(AK37-(AM37*0.5))</f>
        <v>1429.76959998896</v>
      </c>
      <c r="AO37" s="65" t="n">
        <f aca="false">SUM(AN37-AA37)</f>
        <v>-229.769599988961</v>
      </c>
    </row>
    <row r="38" customFormat="false" ht="15.75" hidden="false" customHeight="true" outlineLevel="0" collapsed="false">
      <c r="A38" s="87" t="s">
        <v>93</v>
      </c>
      <c r="B38" s="78" t="s">
        <v>94</v>
      </c>
      <c r="C38" s="98" t="s">
        <v>84</v>
      </c>
      <c r="D38" s="75"/>
      <c r="E38" s="53" t="n">
        <f aca="false">AVERAGE('[1]Avg master'!G37:I37)</f>
        <v>696.333333333333</v>
      </c>
      <c r="F38" s="53" t="n">
        <f aca="false">'[1]Avg master'!L37</f>
        <v>685.666666666667</v>
      </c>
      <c r="G38" s="54" t="n">
        <f aca="false">+(E38/$E$72)</f>
        <v>0.00267119836940538</v>
      </c>
      <c r="H38" s="54" t="n">
        <f aca="false">+(F38/$F$72)</f>
        <v>0.00264824212254181</v>
      </c>
      <c r="I38" s="41" t="n">
        <f aca="false">SUM(H38-G38)</f>
        <v>-2.29562468635658E-005</v>
      </c>
      <c r="J38" s="45" t="n">
        <v>126</v>
      </c>
      <c r="K38" s="45" t="n">
        <v>126</v>
      </c>
      <c r="L38" s="45" t="n">
        <v>112</v>
      </c>
      <c r="M38" s="55" t="n">
        <f aca="false">AVERAGE(J38:L38)</f>
        <v>121.333333333333</v>
      </c>
      <c r="N38" s="56" t="n">
        <f aca="false">+(M38/$M$72)</f>
        <v>0.00111122304749868</v>
      </c>
      <c r="O38" s="14"/>
      <c r="P38" s="57" t="n">
        <v>1227.121812</v>
      </c>
      <c r="Q38" s="45"/>
      <c r="R38" s="57" t="n">
        <v>1306.88472978</v>
      </c>
      <c r="S38" s="45"/>
      <c r="T38" s="57" t="n">
        <v>1423.56159950414</v>
      </c>
      <c r="U38" s="42" t="n">
        <f aca="false">SUM(T38/$F38)</f>
        <v>2.07617151118737</v>
      </c>
      <c r="V38" s="42"/>
      <c r="W38" s="57" t="n">
        <v>1565.26637812416</v>
      </c>
      <c r="X38" s="42" t="n">
        <f aca="false">SUM(W38/$F38)</f>
        <v>2.28283866522726</v>
      </c>
      <c r="Y38" s="57" t="n">
        <f aca="false">SUM(W38-T38)</f>
        <v>141.704778620019</v>
      </c>
      <c r="Z38" s="58" t="n">
        <f aca="false">SUM(W38-T38)/T38</f>
        <v>0.0995424284199421</v>
      </c>
      <c r="AA38" s="59" t="n">
        <v>1674.33733726753</v>
      </c>
      <c r="AB38" s="42" t="n">
        <v>2.25218183902757</v>
      </c>
      <c r="AC38" s="60" t="n">
        <v>141.704778620019</v>
      </c>
      <c r="AD38" s="41" t="n">
        <f aca="false">SUM(AA38-W38)/W38</f>
        <v>0.0696820430488541</v>
      </c>
      <c r="AE38" s="61"/>
      <c r="AF38" s="59" t="n">
        <v>1748.28600221345</v>
      </c>
      <c r="AG38" s="42" t="n">
        <f aca="false">SUM(AF38/$F38)</f>
        <v>2.54976081995156</v>
      </c>
      <c r="AH38" s="62" t="n">
        <f aca="false">SUM(AF38-AA38)</f>
        <v>73.9486649459222</v>
      </c>
      <c r="AI38" s="32" t="n">
        <f aca="false">SUM(AF38-AA38)/AA38</f>
        <v>0.0441659295889587</v>
      </c>
      <c r="AJ38" s="45"/>
      <c r="AK38" s="86" t="n">
        <v>1200</v>
      </c>
      <c r="AM38" s="65" t="n">
        <f aca="false">SUM(AK38-AA38)</f>
        <v>-474.337337267529</v>
      </c>
      <c r="AN38" s="66" t="n">
        <f aca="false">SUM(AK38-(AM38*0.5))</f>
        <v>1437.16866863376</v>
      </c>
      <c r="AO38" s="65" t="n">
        <f aca="false">SUM(AN38-AA38)</f>
        <v>-237.168668633765</v>
      </c>
    </row>
    <row r="39" customFormat="false" ht="17.25" hidden="false" customHeight="true" outlineLevel="0" collapsed="false">
      <c r="A39" s="100" t="s">
        <v>95</v>
      </c>
      <c r="B39" s="101" t="s">
        <v>96</v>
      </c>
      <c r="C39" s="102" t="s">
        <v>97</v>
      </c>
      <c r="D39" s="82"/>
      <c r="E39" s="53" t="n">
        <f aca="false">AVERAGE('[1]Avg master'!G5:I5)</f>
        <v>16863.3333333333</v>
      </c>
      <c r="F39" s="53" t="n">
        <f aca="false">'[1]Avg master'!L5</f>
        <v>16972.6666666667</v>
      </c>
      <c r="G39" s="54" t="n">
        <f aca="false">+(E39/$E$72)</f>
        <v>0.0646892893768397</v>
      </c>
      <c r="H39" s="54" t="n">
        <f aca="false">+(F39/$F$72)</f>
        <v>0.0655533263955198</v>
      </c>
      <c r="I39" s="41" t="n">
        <f aca="false">SUM(H39-G39)</f>
        <v>0.000864037018680028</v>
      </c>
      <c r="J39" s="45" t="n">
        <v>10989</v>
      </c>
      <c r="K39" s="45" t="n">
        <v>9198</v>
      </c>
      <c r="L39" s="45" t="n">
        <v>6885</v>
      </c>
      <c r="M39" s="55" t="n">
        <f aca="false">AVERAGE(J39:L39)</f>
        <v>9024</v>
      </c>
      <c r="N39" s="56" t="n">
        <f aca="false">+(M39/$M$72)</f>
        <v>0.0826456877524293</v>
      </c>
      <c r="O39" s="14"/>
      <c r="P39" s="57" t="n">
        <v>12271.21812</v>
      </c>
      <c r="Q39" s="45"/>
      <c r="R39" s="57" t="n">
        <v>13068.8472978</v>
      </c>
      <c r="S39" s="45"/>
      <c r="T39" s="57" t="n">
        <v>13596.8905478</v>
      </c>
      <c r="U39" s="42" t="n">
        <f aca="false">SUM(T39/$F39)</f>
        <v>0.801105142452569</v>
      </c>
      <c r="V39" s="42"/>
      <c r="W39" s="57" t="n">
        <v>15084.1995336636</v>
      </c>
      <c r="X39" s="42" t="n">
        <f aca="false">SUM(W39/$F39)</f>
        <v>0.88873480107213</v>
      </c>
      <c r="Y39" s="57" t="n">
        <f aca="false">SUM(W39-T39)</f>
        <v>1487.30898586359</v>
      </c>
      <c r="Z39" s="58" t="n">
        <f aca="false">SUM(W39-T39)/T39</f>
        <v>0.109385964433188</v>
      </c>
      <c r="AA39" s="59" t="n">
        <v>16279.1442260945</v>
      </c>
      <c r="AB39" s="42" t="n">
        <v>0.89617979207824</v>
      </c>
      <c r="AC39" s="60" t="n">
        <v>1487.30898586359</v>
      </c>
      <c r="AD39" s="41" t="n">
        <f aca="false">SUM(AA39-W39)/W39</f>
        <v>0.0792183032161654</v>
      </c>
      <c r="AE39" s="61"/>
      <c r="AF39" s="59" t="n">
        <v>17744.2551144517</v>
      </c>
      <c r="AG39" s="42" t="n">
        <f aca="false">SUM(AF39/$F39)</f>
        <v>1.04546064934512</v>
      </c>
      <c r="AH39" s="62" t="n">
        <f aca="false">SUM(AF39-AA39)</f>
        <v>1465.11088835719</v>
      </c>
      <c r="AI39" s="32" t="n">
        <f aca="false">SUM(AF39-AA39)/AA39</f>
        <v>0.0899992572096451</v>
      </c>
      <c r="AJ39" s="45"/>
      <c r="AK39" s="63" t="n">
        <f aca="false">SUM(F39*$AL$23)</f>
        <v>16972.6666666667</v>
      </c>
      <c r="AM39" s="65" t="n">
        <f aca="false">SUM(AK39-AA39)</f>
        <v>693.522440572198</v>
      </c>
      <c r="AN39" s="69" t="n">
        <f aca="false">SUM(AK39-(AM39*0.75))</f>
        <v>16452.5248362375</v>
      </c>
      <c r="AO39" s="65" t="n">
        <f aca="false">SUM(AN39-AA39)</f>
        <v>173.380610143051</v>
      </c>
    </row>
    <row r="40" customFormat="false" ht="15.75" hidden="false" customHeight="true" outlineLevel="0" collapsed="false">
      <c r="A40" s="100" t="s">
        <v>98</v>
      </c>
      <c r="B40" s="101" t="s">
        <v>99</v>
      </c>
      <c r="C40" s="102" t="s">
        <v>97</v>
      </c>
      <c r="D40" s="82"/>
      <c r="E40" s="53" t="n">
        <f aca="false">AVERAGE('[1]Avg master'!G23:I23)</f>
        <v>26567.6666666667</v>
      </c>
      <c r="F40" s="103" t="n">
        <v>18137</v>
      </c>
      <c r="G40" s="54" t="n">
        <f aca="false">+(E40/$E$72)</f>
        <v>0.101915999826097</v>
      </c>
      <c r="H40" s="54" t="n">
        <f aca="false">+(F40/$F$72)</f>
        <v>0.0700503170294714</v>
      </c>
      <c r="I40" s="41" t="n">
        <f aca="false">SUM(H40-G40)</f>
        <v>-0.0318656827966258</v>
      </c>
      <c r="J40" s="45" t="n">
        <v>8260</v>
      </c>
      <c r="K40" s="45" t="n">
        <v>8110</v>
      </c>
      <c r="L40" s="45" t="n">
        <v>5911</v>
      </c>
      <c r="M40" s="55" t="n">
        <f aca="false">AVERAGE(J40:L40)</f>
        <v>7427</v>
      </c>
      <c r="N40" s="56" t="n">
        <f aca="false">+(M40/$M$72)</f>
        <v>0.0680196723113134</v>
      </c>
      <c r="O40" s="14"/>
      <c r="P40" s="72" t="n">
        <v>12271.21812</v>
      </c>
      <c r="Q40" s="45"/>
      <c r="R40" s="72" t="n">
        <v>13068.8472978</v>
      </c>
      <c r="S40" s="45"/>
      <c r="T40" s="72" t="n">
        <v>14030.919858062</v>
      </c>
      <c r="U40" s="42" t="n">
        <f aca="false">SUM(T40/$F40)</f>
        <v>0.773607534766608</v>
      </c>
      <c r="V40" s="42"/>
      <c r="W40" s="72" t="n">
        <v>15649.2252458507</v>
      </c>
      <c r="X40" s="42" t="n">
        <f aca="false">SUM(W40/$F40)</f>
        <v>0.86283427500969</v>
      </c>
      <c r="Y40" s="57" t="n">
        <f aca="false">SUM(W40-T40)</f>
        <v>1618.30538778878</v>
      </c>
      <c r="Z40" s="58" t="n">
        <f aca="false">SUM(W40-T40)/T40</f>
        <v>0.115338509816869</v>
      </c>
      <c r="AA40" s="59" t="n">
        <v>17190.9608071231</v>
      </c>
      <c r="AB40" s="42" t="n">
        <v>0.597488714445463</v>
      </c>
      <c r="AC40" s="60" t="n">
        <v>1618.30538778878</v>
      </c>
      <c r="AD40" s="41" t="n">
        <f aca="false">SUM(AA40-W40)/W40</f>
        <v>0.0985183315500638</v>
      </c>
      <c r="AE40" s="59" t="n">
        <v>17744.2551144517</v>
      </c>
      <c r="AF40" s="104" t="n">
        <f aca="false">SUM($AE$40-AF54)</f>
        <v>11888.6509266826</v>
      </c>
      <c r="AG40" s="42" t="n">
        <f aca="false">SUM(AF40/$F40)</f>
        <v>0.655491587731301</v>
      </c>
      <c r="AH40" s="62"/>
      <c r="AI40" s="32" t="n">
        <f aca="false">SUM(AF40-AA40)/AA40</f>
        <v>-0.308435923967872</v>
      </c>
      <c r="AJ40" s="45" t="n">
        <f aca="false">SUM(F40*AL23)</f>
        <v>18137</v>
      </c>
      <c r="AK40" s="105" t="n">
        <f aca="false">SUM($AJ$40-AK54)</f>
        <v>12151.79</v>
      </c>
      <c r="AM40" s="65"/>
      <c r="AN40" s="63" t="n">
        <f aca="false">AK40</f>
        <v>12151.79</v>
      </c>
      <c r="AO40" s="65"/>
    </row>
    <row r="41" customFormat="false" ht="15.75" hidden="false" customHeight="true" outlineLevel="0" collapsed="false">
      <c r="A41" s="106" t="s">
        <v>100</v>
      </c>
      <c r="B41" s="80" t="s">
        <v>101</v>
      </c>
      <c r="C41" s="51" t="s">
        <v>97</v>
      </c>
      <c r="D41" s="82"/>
      <c r="E41" s="53" t="n">
        <f aca="false">AVERAGE('[1]Avg master'!G34:I34)</f>
        <v>20321</v>
      </c>
      <c r="F41" s="53" t="n">
        <f aca="false">'[1]Avg master'!L34</f>
        <v>19289</v>
      </c>
      <c r="G41" s="54" t="n">
        <f aca="false">+(E41/$E$72)</f>
        <v>0.077953215028272</v>
      </c>
      <c r="H41" s="54" t="n">
        <f aca="false">+(F41/$F$72)</f>
        <v>0.0744996727783798</v>
      </c>
      <c r="I41" s="41" t="n">
        <f aca="false">SUM(H41-G41)</f>
        <v>-0.00345354224989221</v>
      </c>
      <c r="J41" s="45" t="n">
        <v>14795</v>
      </c>
      <c r="K41" s="45" t="n">
        <v>9432</v>
      </c>
      <c r="L41" s="45" t="n">
        <v>7407</v>
      </c>
      <c r="M41" s="55" t="n">
        <f aca="false">AVERAGE(J41:L41)</f>
        <v>10544.6666666667</v>
      </c>
      <c r="N41" s="56" t="n">
        <f aca="false">+(M41/$M$72)</f>
        <v>0.0965726095730034</v>
      </c>
      <c r="O41" s="14"/>
      <c r="P41" s="72" t="n">
        <v>12271.21812</v>
      </c>
      <c r="Q41" s="45"/>
      <c r="R41" s="72" t="n">
        <v>13068.8472978</v>
      </c>
      <c r="S41" s="45"/>
      <c r="T41" s="72" t="n">
        <v>14302.9626255118</v>
      </c>
      <c r="U41" s="42" t="n">
        <f aca="false">SUM(T41/$F41)</f>
        <v>0.74150876797718</v>
      </c>
      <c r="V41" s="42"/>
      <c r="W41" s="72" t="n">
        <v>15822.7887131843</v>
      </c>
      <c r="X41" s="42" t="n">
        <f aca="false">SUM(W41/$F41)</f>
        <v>0.82030114122994</v>
      </c>
      <c r="Y41" s="57" t="n">
        <f aca="false">SUM(W41-T41)</f>
        <v>1519.8260876725</v>
      </c>
      <c r="Z41" s="58" t="n">
        <f aca="false">SUM(W41-T41)/T41</f>
        <v>0.106259530103338</v>
      </c>
      <c r="AA41" s="59" t="n">
        <v>16552.4847678042</v>
      </c>
      <c r="AB41" s="42" t="n">
        <v>0.758316950325941</v>
      </c>
      <c r="AC41" s="60" t="n">
        <v>1519.8260876725</v>
      </c>
      <c r="AD41" s="41" t="n">
        <f aca="false">SUM(AA41-W41)/W41</f>
        <v>0.0461167792762015</v>
      </c>
      <c r="AE41" s="61"/>
      <c r="AF41" s="59" t="n">
        <v>17744.2551144517</v>
      </c>
      <c r="AG41" s="42" t="n">
        <f aca="false">SUM(AF41/$F41)</f>
        <v>0.919915761027096</v>
      </c>
      <c r="AH41" s="62" t="n">
        <f aca="false">SUM(AF41-AA41)</f>
        <v>1191.77034664744</v>
      </c>
      <c r="AI41" s="32" t="n">
        <f aca="false">SUM(AF41-AA41)/AA41</f>
        <v>0.0719994830604237</v>
      </c>
      <c r="AJ41" s="45"/>
      <c r="AK41" s="63" t="n">
        <f aca="false">SUM(F41*$AL$23)</f>
        <v>19289</v>
      </c>
      <c r="AM41" s="65" t="n">
        <f aca="false">SUM(AK41-AA41)</f>
        <v>2736.51523219579</v>
      </c>
      <c r="AN41" s="69" t="n">
        <f aca="false">SUM(AK41-(AM41*0.75))</f>
        <v>17236.6135758532</v>
      </c>
      <c r="AO41" s="65" t="n">
        <f aca="false">SUM(AN41-AA41)</f>
        <v>684.128808048947</v>
      </c>
    </row>
    <row r="42" customFormat="false" ht="15.75" hidden="false" customHeight="true" outlineLevel="0" collapsed="false">
      <c r="A42" s="90" t="s">
        <v>102</v>
      </c>
      <c r="B42" s="80" t="s">
        <v>103</v>
      </c>
      <c r="C42" s="51" t="s">
        <v>97</v>
      </c>
      <c r="D42" s="91"/>
      <c r="E42" s="53" t="n">
        <f aca="false">AVERAGE('[1]Avg master'!G43:I43)</f>
        <v>23837.3333333333</v>
      </c>
      <c r="F42" s="53" t="n">
        <f aca="false">'[1]Avg master'!L43</f>
        <v>23110</v>
      </c>
      <c r="G42" s="54" t="n">
        <f aca="false">+(E42/$E$72)</f>
        <v>0.0914421913800467</v>
      </c>
      <c r="H42" s="54" t="n">
        <f aca="false">+(F42/$F$72)</f>
        <v>0.0892574751365212</v>
      </c>
      <c r="I42" s="41" t="n">
        <f aca="false">SUM(H42-G42)</f>
        <v>-0.00218471624352554</v>
      </c>
      <c r="J42" s="45" t="n">
        <v>8020</v>
      </c>
      <c r="K42" s="45" t="n">
        <v>7378</v>
      </c>
      <c r="L42" s="45" t="n">
        <v>6220</v>
      </c>
      <c r="M42" s="55" t="n">
        <f aca="false">AVERAGE(J42:L42)</f>
        <v>7206</v>
      </c>
      <c r="N42" s="56" t="n">
        <f aca="false">+(M42/$M$72)</f>
        <v>0.0659956589033694</v>
      </c>
      <c r="O42" s="14"/>
      <c r="P42" s="57" t="n">
        <v>12271.21812</v>
      </c>
      <c r="Q42" s="45"/>
      <c r="R42" s="57" t="n">
        <v>13068.8472978</v>
      </c>
      <c r="S42" s="45"/>
      <c r="T42" s="57" t="n">
        <v>13512.3139891269</v>
      </c>
      <c r="U42" s="42" t="n">
        <f aca="false">SUM(T42/$F42)</f>
        <v>0.584695542584461</v>
      </c>
      <c r="V42" s="42"/>
      <c r="W42" s="57" t="n">
        <v>14930.8972619824</v>
      </c>
      <c r="X42" s="42" t="n">
        <f aca="false">SUM(W42/$F42)</f>
        <v>0.646079500734851</v>
      </c>
      <c r="Y42" s="57" t="n">
        <f aca="false">SUM(W42-T42)</f>
        <v>1418.58327285551</v>
      </c>
      <c r="Z42" s="58" t="n">
        <f aca="false">SUM(W42-T42)/T42</f>
        <v>0.104984481118262</v>
      </c>
      <c r="AA42" s="59" t="n">
        <v>15841.7425756402</v>
      </c>
      <c r="AB42" s="42" t="n">
        <v>0.619410797012338</v>
      </c>
      <c r="AC42" s="60" t="n">
        <v>1418.58327285551</v>
      </c>
      <c r="AD42" s="41" t="n">
        <f aca="false">SUM(AA42-W42)/W42</f>
        <v>0.0610040574036356</v>
      </c>
      <c r="AE42" s="61"/>
      <c r="AF42" s="59" t="n">
        <v>17744.2551144517</v>
      </c>
      <c r="AG42" s="42" t="n">
        <f aca="false">SUM(AF42/$F42)</f>
        <v>0.767817183662988</v>
      </c>
      <c r="AH42" s="62" t="n">
        <f aca="false">SUM(AF42-AA42)</f>
        <v>1902.5125388115</v>
      </c>
      <c r="AI42" s="32" t="n">
        <f aca="false">SUM(AF42-AA42)/AA42</f>
        <v>0.120094903052963</v>
      </c>
      <c r="AJ42" s="45"/>
      <c r="AK42" s="63" t="n">
        <f aca="false">SUM(F42*$AL$23)</f>
        <v>23110</v>
      </c>
      <c r="AM42" s="65" t="n">
        <f aca="false">SUM(AK42-AA42)</f>
        <v>7268.25742435984</v>
      </c>
      <c r="AN42" s="69" t="n">
        <f aca="false">SUM(AK42-(AM42*0.75))</f>
        <v>17658.8069317301</v>
      </c>
      <c r="AO42" s="65" t="n">
        <f aca="false">SUM(AN42-AA42)</f>
        <v>1817.06435608996</v>
      </c>
    </row>
    <row r="43" customFormat="false" ht="15.75" hidden="false" customHeight="true" outlineLevel="0" collapsed="false">
      <c r="A43" s="79" t="s">
        <v>104</v>
      </c>
      <c r="B43" s="80" t="s">
        <v>105</v>
      </c>
      <c r="C43" s="51" t="s">
        <v>97</v>
      </c>
      <c r="D43" s="82"/>
      <c r="E43" s="53" t="n">
        <f aca="false">AVERAGE('[1]Avg master'!G26:I26)</f>
        <v>25002.6666666667</v>
      </c>
      <c r="F43" s="53" t="n">
        <f aca="false">'[1]Avg master'!L26</f>
        <v>24474</v>
      </c>
      <c r="G43" s="54" t="n">
        <f aca="false">+(E43/$E$72)</f>
        <v>0.0959125166550305</v>
      </c>
      <c r="H43" s="54" t="n">
        <f aca="false">+(F43/$F$72)</f>
        <v>0.0945256359364439</v>
      </c>
      <c r="I43" s="41" t="n">
        <f aca="false">SUM(H43-G43)</f>
        <v>-0.00138688071858663</v>
      </c>
      <c r="J43" s="45" t="n">
        <v>13810</v>
      </c>
      <c r="K43" s="45" t="n">
        <v>10427</v>
      </c>
      <c r="L43" s="45" t="n">
        <v>8092</v>
      </c>
      <c r="M43" s="55" t="n">
        <f aca="false">AVERAGE(J43:L43)</f>
        <v>10776.3333333333</v>
      </c>
      <c r="N43" s="56" t="n">
        <f aca="false">+(M43/$M$72)</f>
        <v>0.0986943129191891</v>
      </c>
      <c r="O43" s="14"/>
      <c r="P43" s="57" t="n">
        <v>12271.21812</v>
      </c>
      <c r="Q43" s="45"/>
      <c r="R43" s="57" t="n">
        <v>13068.8472978</v>
      </c>
      <c r="S43" s="45"/>
      <c r="T43" s="57" t="n">
        <v>13688.2125840902</v>
      </c>
      <c r="U43" s="42" t="n">
        <f aca="false">SUM(T43/$F43)</f>
        <v>0.559296093163774</v>
      </c>
      <c r="V43" s="42"/>
      <c r="W43" s="57" t="n">
        <v>15236.0702744492</v>
      </c>
      <c r="X43" s="42" t="n">
        <f aca="false">SUM(W43/$F43)</f>
        <v>0.62254107520018</v>
      </c>
      <c r="Y43" s="57" t="n">
        <f aca="false">SUM(W43-T43)</f>
        <v>1547.857690359</v>
      </c>
      <c r="Z43" s="58" t="n">
        <f aca="false">SUM(W43-T43)/T43</f>
        <v>0.113079606329176</v>
      </c>
      <c r="AA43" s="59" t="n">
        <v>16160.4426102073</v>
      </c>
      <c r="AB43" s="42" t="n">
        <v>0.598040178246076</v>
      </c>
      <c r="AC43" s="60" t="n">
        <v>1547.857690359</v>
      </c>
      <c r="AD43" s="41" t="n">
        <f aca="false">SUM(AA43-W43)/W43</f>
        <v>0.0606699968631854</v>
      </c>
      <c r="AE43" s="61"/>
      <c r="AF43" s="59" t="n">
        <v>17744.2551144517</v>
      </c>
      <c r="AG43" s="42" t="n">
        <f aca="false">SUM(AF43/$F43)</f>
        <v>0.725024724787597</v>
      </c>
      <c r="AH43" s="62" t="n">
        <f aca="false">SUM(AF43-AA43)</f>
        <v>1583.81250424434</v>
      </c>
      <c r="AI43" s="32" t="n">
        <f aca="false">SUM(AF43-AA43)/AA43</f>
        <v>0.0980055152229537</v>
      </c>
      <c r="AJ43" s="45"/>
      <c r="AK43" s="63" t="n">
        <f aca="false">SUM(F43*$AL$23)</f>
        <v>24474</v>
      </c>
      <c r="AM43" s="65" t="n">
        <f aca="false">SUM(AK43-AA43)</f>
        <v>8313.55738979269</v>
      </c>
      <c r="AN43" s="69" t="n">
        <f aca="false">SUM(AK43-(AM43*0.75))</f>
        <v>18238.8319576555</v>
      </c>
      <c r="AO43" s="65" t="n">
        <f aca="false">SUM(AN43-AA43)</f>
        <v>2078.38934744817</v>
      </c>
    </row>
    <row r="44" customFormat="false" ht="15.75" hidden="false" customHeight="true" outlineLevel="0" collapsed="false">
      <c r="A44" s="79" t="s">
        <v>106</v>
      </c>
      <c r="B44" s="78" t="s">
        <v>107</v>
      </c>
      <c r="C44" s="51" t="s">
        <v>97</v>
      </c>
      <c r="D44" s="51"/>
      <c r="E44" s="53" t="n">
        <f aca="false">AVERAGE('[1]Avg master'!G39:I39)</f>
        <v>26843.3333333333</v>
      </c>
      <c r="F44" s="53" t="n">
        <f aca="false">'[1]Avg master'!L39</f>
        <v>26853.3333333333</v>
      </c>
      <c r="G44" s="54" t="n">
        <f aca="false">+(E44/$E$72)</f>
        <v>0.102973482378274</v>
      </c>
      <c r="H44" s="54" t="n">
        <f aca="false">+(F44/$F$72)</f>
        <v>0.103715306461822</v>
      </c>
      <c r="I44" s="41" t="n">
        <f aca="false">SUM(H44-G44)</f>
        <v>0.000741824083547934</v>
      </c>
      <c r="J44" s="45" t="n">
        <v>7591</v>
      </c>
      <c r="K44" s="45" t="n">
        <v>5625</v>
      </c>
      <c r="L44" s="45" t="n">
        <v>3928</v>
      </c>
      <c r="M44" s="55" t="n">
        <f aca="false">AVERAGE(J44:L44)</f>
        <v>5714.66666666667</v>
      </c>
      <c r="N44" s="56" t="n">
        <f aca="false">+(M44/$M$72)</f>
        <v>0.0523373844129598</v>
      </c>
      <c r="O44" s="14"/>
      <c r="P44" s="57" t="n">
        <v>12271.21812</v>
      </c>
      <c r="Q44" s="45"/>
      <c r="R44" s="57" t="n">
        <v>13068.8472978</v>
      </c>
      <c r="S44" s="45"/>
      <c r="T44" s="57" t="n">
        <v>13577.1980349934</v>
      </c>
      <c r="U44" s="42" t="n">
        <f aca="false">SUM(T44/$F44)</f>
        <v>0.505605686506705</v>
      </c>
      <c r="V44" s="42"/>
      <c r="W44" s="57" t="n">
        <v>15060.5250042843</v>
      </c>
      <c r="X44" s="42" t="n">
        <f aca="false">SUM(W44/$F44)</f>
        <v>0.560843781192316</v>
      </c>
      <c r="Y44" s="57" t="n">
        <f aca="false">SUM(W44-T44)</f>
        <v>1483.32696929095</v>
      </c>
      <c r="Z44" s="58" t="n">
        <f aca="false">SUM(W44-T44)/T44</f>
        <v>0.109251331936669</v>
      </c>
      <c r="AA44" s="59" t="n">
        <v>16249.3529897299</v>
      </c>
      <c r="AB44" s="42" t="n">
        <v>0.562029792422602</v>
      </c>
      <c r="AC44" s="60" t="n">
        <v>1483.32696929095</v>
      </c>
      <c r="AD44" s="41" t="n">
        <f aca="false">SUM(AA44-W44)/W44</f>
        <v>0.0789366894651641</v>
      </c>
      <c r="AE44" s="61"/>
      <c r="AF44" s="59" t="n">
        <v>17744.2551144517</v>
      </c>
      <c r="AG44" s="42" t="n">
        <f aca="false">SUM(AF44/$F44)</f>
        <v>0.660784078244227</v>
      </c>
      <c r="AH44" s="62" t="n">
        <f aca="false">SUM(AF44-AA44)</f>
        <v>1494.90212472178</v>
      </c>
      <c r="AI44" s="32" t="n">
        <f aca="false">SUM(AF44-AA44)/AA44</f>
        <v>0.0919976398855149</v>
      </c>
      <c r="AJ44" s="45"/>
      <c r="AK44" s="63" t="n">
        <f aca="false">SUM(F44*$AL$23)</f>
        <v>26853.3333333333</v>
      </c>
      <c r="AM44" s="65" t="n">
        <f aca="false">SUM(AK44-AA44)</f>
        <v>10603.9803436035</v>
      </c>
      <c r="AN44" s="69" t="n">
        <f aca="false">SUM(AK44-(AM44*0.75))</f>
        <v>18900.3480756307</v>
      </c>
      <c r="AO44" s="65" t="n">
        <f aca="false">SUM(AN44-AA44)</f>
        <v>2650.99508590087</v>
      </c>
    </row>
    <row r="45" customFormat="false" ht="15.75" hidden="false" customHeight="true" outlineLevel="0" collapsed="false">
      <c r="A45" s="79" t="s">
        <v>108</v>
      </c>
      <c r="B45" s="78" t="s">
        <v>109</v>
      </c>
      <c r="C45" s="82" t="s">
        <v>97</v>
      </c>
      <c r="D45" s="82"/>
      <c r="E45" s="53" t="n">
        <f aca="false">AVERAGE('[1]Avg master'!G50:I50)</f>
        <v>26907</v>
      </c>
      <c r="F45" s="53" t="n">
        <f aca="false">'[1]Avg master'!L50</f>
        <v>26915.3333333333</v>
      </c>
      <c r="G45" s="54" t="n">
        <f aca="false">+(E45/$E$72)</f>
        <v>0.103217713536032</v>
      </c>
      <c r="H45" s="54" t="n">
        <f aca="false">+(F45/$F$72)</f>
        <v>0.103954768316364</v>
      </c>
      <c r="I45" s="41" t="n">
        <f aca="false">SUM(H45-G45)</f>
        <v>0.000737054780331897</v>
      </c>
      <c r="J45" s="45" t="n">
        <v>19304</v>
      </c>
      <c r="K45" s="45" t="n">
        <v>16605</v>
      </c>
      <c r="L45" s="45" t="n">
        <v>9120</v>
      </c>
      <c r="M45" s="55" t="n">
        <f aca="false">AVERAGE(J45:L45)</f>
        <v>15009.6666666667</v>
      </c>
      <c r="N45" s="56" t="n">
        <f aca="false">+(M45/$M$72)</f>
        <v>0.137465007158841</v>
      </c>
      <c r="O45" s="14"/>
      <c r="P45" s="57" t="n">
        <v>12271.21812</v>
      </c>
      <c r="Q45" s="45"/>
      <c r="R45" s="57" t="n">
        <v>13068.8472978</v>
      </c>
      <c r="S45" s="45"/>
      <c r="T45" s="57" t="n">
        <v>13805.1989704259</v>
      </c>
      <c r="U45" s="42" t="n">
        <f aca="false">SUM(T45/$F45)</f>
        <v>0.512912056464439</v>
      </c>
      <c r="V45" s="42"/>
      <c r="W45" s="57" t="n">
        <v>15620.0363104727</v>
      </c>
      <c r="X45" s="42" t="n">
        <f aca="false">SUM(W45/$F45)</f>
        <v>0.580339693996213</v>
      </c>
      <c r="Y45" s="57" t="n">
        <f aca="false">SUM(W45-T45)</f>
        <v>1814.83734004686</v>
      </c>
      <c r="Z45" s="58" t="n">
        <f aca="false">SUM(W45-T45)/T45</f>
        <v>0.131460426172392</v>
      </c>
      <c r="AA45" s="59" t="n">
        <v>17308.7400961327</v>
      </c>
      <c r="AB45" s="42" t="n">
        <v>0.585531787222519</v>
      </c>
      <c r="AC45" s="60" t="n">
        <v>1814.83734004686</v>
      </c>
      <c r="AD45" s="41" t="n">
        <f aca="false">SUM(AA45-W45)/W45</f>
        <v>0.108111386689143</v>
      </c>
      <c r="AE45" s="61"/>
      <c r="AF45" s="59" t="n">
        <v>17744.2551144517</v>
      </c>
      <c r="AG45" s="42" t="n">
        <f aca="false">SUM(AF45/$F45)</f>
        <v>0.659261949116426</v>
      </c>
      <c r="AH45" s="62" t="n">
        <f aca="false">SUM(AF45-AA45)</f>
        <v>435.515018318962</v>
      </c>
      <c r="AI45" s="32" t="n">
        <f aca="false">SUM(AF45-AA45)/AA45</f>
        <v>0.0251615666940582</v>
      </c>
      <c r="AJ45" s="45"/>
      <c r="AK45" s="63" t="n">
        <f aca="false">SUM(F45*$AL$23)</f>
        <v>26915.3333333333</v>
      </c>
      <c r="AM45" s="65" t="n">
        <f aca="false">SUM(AK45-AA45)</f>
        <v>9606.59323720064</v>
      </c>
      <c r="AN45" s="69" t="n">
        <f aca="false">SUM(AK45-(AM45*0.75))</f>
        <v>19710.3884054329</v>
      </c>
      <c r="AO45" s="65" t="n">
        <f aca="false">SUM(AN45-AA45)</f>
        <v>2401.64830930016</v>
      </c>
    </row>
    <row r="46" customFormat="false" ht="15.75" hidden="false" customHeight="true" outlineLevel="0" collapsed="false">
      <c r="A46" s="90" t="s">
        <v>110</v>
      </c>
      <c r="B46" s="78" t="s">
        <v>111</v>
      </c>
      <c r="C46" s="107" t="s">
        <v>112</v>
      </c>
      <c r="D46" s="91"/>
      <c r="E46" s="53" t="n">
        <f aca="false">AVERAGE('[1]Avg master'!G44:I44)</f>
        <v>2028</v>
      </c>
      <c r="F46" s="53" t="n">
        <f aca="false">'[1]Avg master'!L44</f>
        <v>1900</v>
      </c>
      <c r="G46" s="54" t="n">
        <f aca="false">+(E46/$E$72)</f>
        <v>0.00777959352774645</v>
      </c>
      <c r="H46" s="54" t="n">
        <f aca="false">+(F46/$F$72)</f>
        <v>0.00733834715531762</v>
      </c>
      <c r="I46" s="41" t="n">
        <f aca="false">SUM(H46-G46)</f>
        <v>-0.000441246372428829</v>
      </c>
      <c r="J46" s="45" t="n">
        <v>776</v>
      </c>
      <c r="K46" s="45" t="n">
        <v>591</v>
      </c>
      <c r="L46" s="45" t="n">
        <v>429</v>
      </c>
      <c r="M46" s="55" t="n">
        <f aca="false">AVERAGE(J46:L46)</f>
        <v>598.666666666667</v>
      </c>
      <c r="N46" s="56" t="n">
        <f aca="false">+(M46/$M$72)</f>
        <v>0.00548284778381217</v>
      </c>
      <c r="O46" s="14"/>
      <c r="P46" s="57" t="n">
        <v>1659.5361648</v>
      </c>
      <c r="Q46" s="45"/>
      <c r="R46" s="57" t="n">
        <v>1767.406015512</v>
      </c>
      <c r="S46" s="45"/>
      <c r="T46" s="57" t="n">
        <v>1827.23071284374</v>
      </c>
      <c r="U46" s="42" t="n">
        <f aca="false">SUM(T46/$F46)</f>
        <v>0.961700375180915</v>
      </c>
      <c r="V46" s="42"/>
      <c r="W46" s="57" t="n">
        <v>2009.07506448603</v>
      </c>
      <c r="X46" s="42" t="n">
        <f aca="false">SUM(W46/$F46)</f>
        <v>1.05740792867686</v>
      </c>
      <c r="Y46" s="57" t="n">
        <f aca="false">SUM(W46-T46)</f>
        <v>181.844351642291</v>
      </c>
      <c r="Z46" s="58" t="n">
        <f aca="false">SUM(W46-T46)/T46</f>
        <v>0.0995190975962113</v>
      </c>
      <c r="AA46" s="59" t="n">
        <v>2037.41427241185</v>
      </c>
      <c r="AB46" s="42" t="n">
        <v>0.941018765567227</v>
      </c>
      <c r="AC46" s="60" t="n">
        <v>181.844351642291</v>
      </c>
      <c r="AD46" s="41" t="n">
        <f aca="false">SUM(AA46-W46)/W46</f>
        <v>0.0141055993510492</v>
      </c>
      <c r="AE46" s="61"/>
      <c r="AF46" s="108" t="n">
        <v>2478.56288399475</v>
      </c>
      <c r="AG46" s="42" t="n">
        <f aca="false">SUM(AF46/$F46)</f>
        <v>1.30450678104987</v>
      </c>
      <c r="AH46" s="62" t="n">
        <f aca="false">SUM(AF46-AA46)</f>
        <v>441.148611582901</v>
      </c>
      <c r="AI46" s="32" t="n">
        <f aca="false">SUM(AF46-AA46)/AA46</f>
        <v>0.216523766205229</v>
      </c>
      <c r="AJ46" s="45"/>
      <c r="AK46" s="63" t="n">
        <f aca="false">SUM(F46*$AL$23)</f>
        <v>1900</v>
      </c>
      <c r="AM46" s="65" t="n">
        <f aca="false">SUM(AK46-AA46)</f>
        <v>-137.414272411853</v>
      </c>
      <c r="AN46" s="63" t="n">
        <f aca="false">AK46</f>
        <v>1900</v>
      </c>
      <c r="AO46" s="65" t="n">
        <f aca="false">SUM(AN46-AA46)</f>
        <v>-137.414272411853</v>
      </c>
    </row>
    <row r="47" customFormat="false" ht="15.75" hidden="false" customHeight="true" outlineLevel="0" collapsed="false">
      <c r="A47" s="79" t="s">
        <v>113</v>
      </c>
      <c r="B47" s="78" t="s">
        <v>114</v>
      </c>
      <c r="C47" s="107" t="s">
        <v>112</v>
      </c>
      <c r="D47" s="82"/>
      <c r="E47" s="53" t="n">
        <f aca="false">AVERAGE('[1]Avg master'!G14:I14)</f>
        <v>2900</v>
      </c>
      <c r="F47" s="53" t="n">
        <f aca="false">'[1]Avg master'!L14</f>
        <v>3035</v>
      </c>
      <c r="G47" s="54" t="n">
        <f aca="false">+(E47/$E$72)</f>
        <v>0.0111246653010181</v>
      </c>
      <c r="H47" s="54" t="n">
        <f aca="false">+(F47/$F$72)</f>
        <v>0.0117220440086258</v>
      </c>
      <c r="I47" s="41" t="n">
        <f aca="false">SUM(H47-G47)</f>
        <v>0.000597378707607678</v>
      </c>
      <c r="J47" s="45" t="n">
        <v>927</v>
      </c>
      <c r="K47" s="45" t="n">
        <v>527</v>
      </c>
      <c r="L47" s="45" t="n">
        <v>345</v>
      </c>
      <c r="M47" s="55" t="n">
        <f aca="false">AVERAGE(J47:L47)</f>
        <v>599.666666666667</v>
      </c>
      <c r="N47" s="56" t="n">
        <f aca="false">+(M47/$M$72)</f>
        <v>0.00549200621552232</v>
      </c>
      <c r="O47" s="14"/>
      <c r="P47" s="57" t="n">
        <v>1659.5361648</v>
      </c>
      <c r="Q47" s="45"/>
      <c r="R47" s="57" t="n">
        <v>1767.406015512</v>
      </c>
      <c r="S47" s="45"/>
      <c r="T47" s="57" t="n">
        <v>1926.03423518112</v>
      </c>
      <c r="U47" s="42" t="n">
        <f aca="false">SUM(T47/$F47)</f>
        <v>0.634607655743366</v>
      </c>
      <c r="V47" s="42"/>
      <c r="W47" s="57" t="n">
        <v>2117.40504120052</v>
      </c>
      <c r="X47" s="42" t="n">
        <f aca="false">SUM(W47/$F47)</f>
        <v>0.697662287051241</v>
      </c>
      <c r="Y47" s="57" t="n">
        <f aca="false">SUM(W47-T47)</f>
        <v>191.3708060194</v>
      </c>
      <c r="Z47" s="58" t="n">
        <f aca="false">SUM(W47-T47)/T47</f>
        <v>0.0993600230586787</v>
      </c>
      <c r="AA47" s="59" t="n">
        <v>2426.16564531074</v>
      </c>
      <c r="AB47" s="42" t="n">
        <v>0.783740299025485</v>
      </c>
      <c r="AC47" s="60" t="n">
        <v>191.3708060194</v>
      </c>
      <c r="AD47" s="41" t="n">
        <f aca="false">SUM(AA47-W47)/W47</f>
        <v>0.145820283839109</v>
      </c>
      <c r="AE47" s="61"/>
      <c r="AF47" s="108" t="n">
        <v>2478.56288399475</v>
      </c>
      <c r="AG47" s="42" t="n">
        <f aca="false">SUM(AF47/$F47)</f>
        <v>0.816659928828584</v>
      </c>
      <c r="AH47" s="62" t="n">
        <f aca="false">SUM(AF47-AA47)</f>
        <v>52.3972386840169</v>
      </c>
      <c r="AI47" s="32" t="n">
        <f aca="false">SUM(AF47-AA47)/AA47</f>
        <v>0.0215967276534847</v>
      </c>
      <c r="AJ47" s="45"/>
      <c r="AK47" s="63" t="n">
        <f aca="false">SUM(F47*$AL$23)</f>
        <v>3035</v>
      </c>
      <c r="AM47" s="65" t="n">
        <f aca="false">SUM(AK47-AA47)</f>
        <v>608.834354689263</v>
      </c>
      <c r="AN47" s="109" t="n">
        <v>2600</v>
      </c>
      <c r="AO47" s="65" t="n">
        <f aca="false">SUM(AN47-AA47)</f>
        <v>173.834354689263</v>
      </c>
    </row>
    <row r="48" customFormat="false" ht="15.75" hidden="false" customHeight="true" outlineLevel="0" collapsed="false">
      <c r="A48" s="99" t="s">
        <v>115</v>
      </c>
      <c r="B48" s="78" t="s">
        <v>116</v>
      </c>
      <c r="C48" s="107" t="s">
        <v>112</v>
      </c>
      <c r="D48" s="91"/>
      <c r="E48" s="53" t="n">
        <f aca="false">AVERAGE('[1]Avg master'!G47:I47)</f>
        <v>3142.66666666667</v>
      </c>
      <c r="F48" s="53" t="n">
        <f aca="false">'[1]Avg master'!L47</f>
        <v>3035</v>
      </c>
      <c r="G48" s="54" t="n">
        <f aca="false">+(E48/$E$72)</f>
        <v>0.0120555568342527</v>
      </c>
      <c r="H48" s="54" t="n">
        <f aca="false">+(F48/$F$72)</f>
        <v>0.0117220440086258</v>
      </c>
      <c r="I48" s="41" t="n">
        <f aca="false">SUM(H48-G48)</f>
        <v>-0.000333512825626939</v>
      </c>
      <c r="J48" s="45" t="n">
        <v>1119</v>
      </c>
      <c r="K48" s="45" t="n">
        <v>999</v>
      </c>
      <c r="L48" s="45" t="n">
        <v>817</v>
      </c>
      <c r="M48" s="55" t="n">
        <f aca="false">AVERAGE(J48:L48)</f>
        <v>978.333333333333</v>
      </c>
      <c r="N48" s="56" t="n">
        <f aca="false">+(M48/$M$72)</f>
        <v>0.00895999902310062</v>
      </c>
      <c r="O48" s="14"/>
      <c r="P48" s="57" t="n">
        <v>1659.5361648</v>
      </c>
      <c r="Q48" s="45"/>
      <c r="R48" s="57" t="n">
        <v>1767.406015512</v>
      </c>
      <c r="S48" s="45"/>
      <c r="T48" s="57" t="n">
        <v>1878.35658849106</v>
      </c>
      <c r="U48" s="42" t="n">
        <f aca="false">SUM(T48/$F48)</f>
        <v>0.618898381710398</v>
      </c>
      <c r="V48" s="42"/>
      <c r="W48" s="57" t="n">
        <v>2107.55525919995</v>
      </c>
      <c r="X48" s="42" t="n">
        <f aca="false">SUM(W48/$F48)</f>
        <v>0.694416889357478</v>
      </c>
      <c r="Y48" s="57" t="n">
        <f aca="false">SUM(W48-T48)</f>
        <v>229.19867070889</v>
      </c>
      <c r="Z48" s="58" t="n">
        <f aca="false">SUM(W48-T48)/T48</f>
        <v>0.122020851691963</v>
      </c>
      <c r="AA48" s="59" t="n">
        <v>2274.38563724791</v>
      </c>
      <c r="AB48" s="42" t="n">
        <v>0.664285120571532</v>
      </c>
      <c r="AC48" s="60" t="n">
        <v>229.19867070889</v>
      </c>
      <c r="AD48" s="41" t="n">
        <f aca="false">SUM(AA48-W48)/W48</f>
        <v>0.0791582461810715</v>
      </c>
      <c r="AE48" s="61"/>
      <c r="AF48" s="108" t="n">
        <v>2478.56288399475</v>
      </c>
      <c r="AG48" s="42" t="n">
        <f aca="false">SUM(AF48/$F48)</f>
        <v>0.816659928828584</v>
      </c>
      <c r="AH48" s="62" t="n">
        <f aca="false">SUM(AF48-AA48)</f>
        <v>204.177246746845</v>
      </c>
      <c r="AI48" s="32" t="n">
        <f aca="false">SUM(AF48-AA48)/AA48</f>
        <v>0.089772483348034</v>
      </c>
      <c r="AJ48" s="45"/>
      <c r="AK48" s="63" t="n">
        <f aca="false">SUM(F48*$AL$23)</f>
        <v>3035</v>
      </c>
      <c r="AM48" s="65" t="n">
        <f aca="false">SUM(AK48-AA48)</f>
        <v>760.614362752092</v>
      </c>
      <c r="AN48" s="109" t="n">
        <v>2600</v>
      </c>
      <c r="AO48" s="65" t="n">
        <f aca="false">SUM(AN48-AA48)</f>
        <v>325.614362752092</v>
      </c>
    </row>
    <row r="49" customFormat="false" ht="15.75" hidden="false" customHeight="true" outlineLevel="0" collapsed="false">
      <c r="A49" s="79" t="s">
        <v>117</v>
      </c>
      <c r="B49" s="78" t="s">
        <v>118</v>
      </c>
      <c r="C49" s="107" t="s">
        <v>112</v>
      </c>
      <c r="D49" s="82"/>
      <c r="E49" s="53" t="n">
        <f aca="false">AVERAGE('[1]Avg master'!G38:I38)</f>
        <v>3312</v>
      </c>
      <c r="F49" s="53" t="n">
        <f aca="false">'[1]Avg master'!L38</f>
        <v>3310</v>
      </c>
      <c r="G49" s="54" t="n">
        <f aca="false">+(E49/$E$72)</f>
        <v>0.0127051349920593</v>
      </c>
      <c r="H49" s="54" t="n">
        <f aca="false">+(F49/$F$72)</f>
        <v>0.0127841732021586</v>
      </c>
      <c r="I49" s="41" t="n">
        <f aca="false">SUM(H49-G49)</f>
        <v>7.90382100993008E-005</v>
      </c>
      <c r="J49" s="45" t="n">
        <v>1348</v>
      </c>
      <c r="K49" s="45" t="n">
        <v>1119</v>
      </c>
      <c r="L49" s="45" t="n">
        <v>807</v>
      </c>
      <c r="M49" s="55" t="n">
        <f aca="false">AVERAGE(J49:L49)</f>
        <v>1091.33333333333</v>
      </c>
      <c r="N49" s="56" t="n">
        <f aca="false">+(M49/$M$72)</f>
        <v>0.00999490180634801</v>
      </c>
      <c r="O49" s="14"/>
      <c r="P49" s="57" t="n">
        <v>1659.5361648</v>
      </c>
      <c r="Q49" s="45"/>
      <c r="R49" s="57" t="n">
        <v>1767.406015512</v>
      </c>
      <c r="S49" s="45"/>
      <c r="T49" s="57" t="n">
        <v>1837.88469540104</v>
      </c>
      <c r="U49" s="42" t="n">
        <f aca="false">SUM(T49/$F49)</f>
        <v>0.555252173837171</v>
      </c>
      <c r="V49" s="42"/>
      <c r="W49" s="57" t="n">
        <v>2043.73726817379</v>
      </c>
      <c r="X49" s="42" t="n">
        <f aca="false">SUM(W49/$F49)</f>
        <v>0.617443283436191</v>
      </c>
      <c r="Y49" s="57" t="n">
        <f aca="false">SUM(W49-T49)</f>
        <v>205.852572772756</v>
      </c>
      <c r="Z49" s="58" t="n">
        <f aca="false">SUM(W49-T49)/T49</f>
        <v>0.112005161851483</v>
      </c>
      <c r="AA49" s="59" t="n">
        <v>2199.16909922537</v>
      </c>
      <c r="AB49" s="42" t="n">
        <v>0.614966078688202</v>
      </c>
      <c r="AC49" s="60" t="n">
        <v>205.852572772756</v>
      </c>
      <c r="AD49" s="41" t="n">
        <f aca="false">SUM(AA49-W49)/W49</f>
        <v>0.0760527458553748</v>
      </c>
      <c r="AE49" s="61"/>
      <c r="AF49" s="108" t="n">
        <v>2478.56288399475</v>
      </c>
      <c r="AG49" s="42" t="n">
        <f aca="false">SUM(AF49/$F49)</f>
        <v>0.748810538971225</v>
      </c>
      <c r="AH49" s="62" t="n">
        <f aca="false">SUM(AF49-AA49)</f>
        <v>279.393784769383</v>
      </c>
      <c r="AI49" s="32" t="n">
        <f aca="false">SUM(AF49-AA49)/AA49</f>
        <v>0.127045157586015</v>
      </c>
      <c r="AJ49" s="45"/>
      <c r="AK49" s="63" t="n">
        <f aca="false">SUM(F49*$AL$23)</f>
        <v>3310</v>
      </c>
      <c r="AM49" s="65" t="n">
        <f aca="false">SUM(AK49-AA49)</f>
        <v>1110.83090077463</v>
      </c>
      <c r="AN49" s="109" t="n">
        <v>2650</v>
      </c>
      <c r="AO49" s="65" t="n">
        <f aca="false">SUM(AN49-AA49)</f>
        <v>450.830900774629</v>
      </c>
    </row>
    <row r="50" customFormat="false" ht="15.75" hidden="false" customHeight="true" outlineLevel="0" collapsed="false">
      <c r="A50" s="79" t="s">
        <v>119</v>
      </c>
      <c r="B50" s="78" t="s">
        <v>120</v>
      </c>
      <c r="C50" s="107" t="s">
        <v>112</v>
      </c>
      <c r="D50" s="82"/>
      <c r="E50" s="53" t="n">
        <f aca="false">AVERAGE('[1]Avg master'!G54:I54)</f>
        <v>3535</v>
      </c>
      <c r="F50" s="53" t="n">
        <f aca="false">'[1]Avg master'!L54</f>
        <v>3593</v>
      </c>
      <c r="G50" s="54" t="n">
        <f aca="false">+(E50/$E$72)</f>
        <v>0.0135605833927928</v>
      </c>
      <c r="H50" s="54" t="n">
        <f aca="false">+(F50/$F$72)</f>
        <v>0.0138772006995033</v>
      </c>
      <c r="I50" s="41" t="n">
        <f aca="false">SUM(H50-G50)</f>
        <v>0.000316617306710516</v>
      </c>
      <c r="J50" s="45" t="n">
        <v>2081</v>
      </c>
      <c r="K50" s="45" t="n">
        <v>930</v>
      </c>
      <c r="L50" s="45" t="n">
        <v>713</v>
      </c>
      <c r="M50" s="55" t="n">
        <f aca="false">AVERAGE(J50:L50)</f>
        <v>1241.33333333333</v>
      </c>
      <c r="N50" s="56" t="n">
        <f aca="false">+(M50/$M$72)</f>
        <v>0.0113686665628711</v>
      </c>
      <c r="O50" s="14"/>
      <c r="P50" s="57" t="n">
        <v>1659.5361648</v>
      </c>
      <c r="Q50" s="45"/>
      <c r="R50" s="57" t="n">
        <v>1767.406015512</v>
      </c>
      <c r="S50" s="45"/>
      <c r="T50" s="57" t="n">
        <v>1937.96259786325</v>
      </c>
      <c r="U50" s="42" t="n">
        <f aca="false">SUM(T50/$F50)</f>
        <v>0.539371722199624</v>
      </c>
      <c r="V50" s="42"/>
      <c r="W50" s="57" t="n">
        <v>2138.5054910077</v>
      </c>
      <c r="X50" s="42" t="n">
        <f aca="false">SUM(W50/$F50)</f>
        <v>0.595186610355609</v>
      </c>
      <c r="Y50" s="57" t="n">
        <f aca="false">SUM(W50-T50)</f>
        <v>200.542893144455</v>
      </c>
      <c r="Z50" s="58" t="n">
        <f aca="false">SUM(W50-T50)/T50</f>
        <v>0.103481302149778</v>
      </c>
      <c r="AA50" s="59" t="n">
        <v>2391.67765296138</v>
      </c>
      <c r="AB50" s="42" t="n">
        <v>0.631448471754244</v>
      </c>
      <c r="AC50" s="60" t="n">
        <v>200.542893144455</v>
      </c>
      <c r="AD50" s="41" t="n">
        <f aca="false">SUM(AA50-W50)/W50</f>
        <v>0.118387426648304</v>
      </c>
      <c r="AE50" s="61"/>
      <c r="AF50" s="108" t="n">
        <v>2478.56288399475</v>
      </c>
      <c r="AG50" s="42" t="n">
        <f aca="false">SUM(AF50/$F50)</f>
        <v>0.689831028108754</v>
      </c>
      <c r="AH50" s="62" t="n">
        <f aca="false">SUM(AF50-AA50)</f>
        <v>86.8852310333782</v>
      </c>
      <c r="AI50" s="32" t="n">
        <f aca="false">SUM(AF50-AA50)/AA50</f>
        <v>0.036328152719827</v>
      </c>
      <c r="AJ50" s="45"/>
      <c r="AK50" s="63" t="n">
        <f aca="false">SUM(F50*$AL$23)</f>
        <v>3593</v>
      </c>
      <c r="AM50" s="65" t="n">
        <f aca="false">SUM(AK50-AA50)</f>
        <v>1201.32234703862</v>
      </c>
      <c r="AN50" s="69" t="n">
        <f aca="false">SUM(AK50-(AM50*0.75))</f>
        <v>2692.00823972103</v>
      </c>
      <c r="AO50" s="65" t="n">
        <f aca="false">SUM(AN50-AA50)</f>
        <v>300.330586759656</v>
      </c>
    </row>
    <row r="51" customFormat="false" ht="15.75" hidden="false" customHeight="true" outlineLevel="0" collapsed="false">
      <c r="A51" s="79" t="s">
        <v>121</v>
      </c>
      <c r="B51" s="79" t="s">
        <v>122</v>
      </c>
      <c r="C51" s="110" t="s">
        <v>123</v>
      </c>
      <c r="D51" s="38"/>
      <c r="E51" s="53" t="n">
        <f aca="false">AVERAGE('[1]Avg master'!G18:I18)</f>
        <v>7300.33333333333</v>
      </c>
      <c r="F51" s="53" t="n">
        <f aca="false">'[1]Avg master'!L18</f>
        <v>7292.66666666667</v>
      </c>
      <c r="G51" s="54" t="n">
        <f aca="false">+(E51/$E$72)</f>
        <v>0.0280047465238618</v>
      </c>
      <c r="H51" s="54" t="n">
        <f aca="false">+(F51/$F$72)</f>
        <v>0.0281663787831647</v>
      </c>
      <c r="I51" s="41" t="n">
        <f aca="false">SUM(H51-G51)</f>
        <v>0.000161632259302952</v>
      </c>
      <c r="J51" s="45" t="n">
        <v>2809</v>
      </c>
      <c r="K51" s="45" t="n">
        <v>2231</v>
      </c>
      <c r="L51" s="45" t="n">
        <v>1582</v>
      </c>
      <c r="M51" s="55" t="n">
        <f aca="false">AVERAGE(J51:L51)</f>
        <v>2207.33333333333</v>
      </c>
      <c r="N51" s="56" t="n">
        <f aca="false">+(M51/$M$72)</f>
        <v>0.0202157115948798</v>
      </c>
      <c r="O51" s="14"/>
      <c r="P51" s="111" t="n">
        <v>5000</v>
      </c>
      <c r="Q51" s="112"/>
      <c r="R51" s="111" t="n">
        <v>5325</v>
      </c>
      <c r="S51" s="112"/>
      <c r="T51" s="111" t="n">
        <v>5472.41168314349</v>
      </c>
      <c r="U51" s="42" t="n">
        <f aca="false">SUM(T51/$F51)</f>
        <v>0.75039926178949</v>
      </c>
      <c r="V51" s="42"/>
      <c r="W51" s="111" t="n">
        <v>6024.48890085977</v>
      </c>
      <c r="X51" s="42" t="n">
        <f aca="false">SUM(W51/$F51)</f>
        <v>0.826102326655969</v>
      </c>
      <c r="Y51" s="57" t="n">
        <f aca="false">SUM(W51-T51)</f>
        <v>552.077217716282</v>
      </c>
      <c r="Z51" s="58" t="n">
        <f aca="false">SUM(W51-T51)/T51</f>
        <v>0.100883714472146</v>
      </c>
      <c r="AA51" s="59" t="n">
        <v>6389.03432014348</v>
      </c>
      <c r="AB51" s="42" t="n">
        <v>0.818730088452063</v>
      </c>
      <c r="AC51" s="95" t="n">
        <v>552.077217716282</v>
      </c>
      <c r="AD51" s="41" t="n">
        <f aca="false">SUM(AA51-W51)/W51</f>
        <v>0.0605105968792944</v>
      </c>
      <c r="AE51" s="61"/>
      <c r="AF51" s="113" t="n">
        <v>7050.96530804721</v>
      </c>
      <c r="AG51" s="42" t="n">
        <f aca="false">SUM(AF51/$F51)</f>
        <v>0.966856930438872</v>
      </c>
      <c r="AH51" s="62" t="n">
        <f aca="false">SUM(AF51-AA51)</f>
        <v>661.930987903739</v>
      </c>
      <c r="AI51" s="32" t="n">
        <f aca="false">SUM(AF51-AA51)/AA51</f>
        <v>0.103604231052068</v>
      </c>
      <c r="AJ51" s="45"/>
      <c r="AK51" s="63" t="n">
        <f aca="false">SUM(F51*$AL$23)</f>
        <v>7292.66666666667</v>
      </c>
      <c r="AM51" s="65" t="n">
        <f aca="false">SUM(AK51-AA51)</f>
        <v>903.632346523192</v>
      </c>
      <c r="AN51" s="69" t="n">
        <f aca="false">SUM(AK51-(AM51*0.75))</f>
        <v>6614.94240677427</v>
      </c>
      <c r="AO51" s="65" t="n">
        <f aca="false">SUM(AN51-AA51)</f>
        <v>225.908086630798</v>
      </c>
    </row>
    <row r="52" customFormat="false" ht="15.75" hidden="false" customHeight="true" outlineLevel="0" collapsed="false">
      <c r="A52" s="79" t="s">
        <v>124</v>
      </c>
      <c r="B52" s="80" t="s">
        <v>125</v>
      </c>
      <c r="C52" s="110" t="s">
        <v>123</v>
      </c>
      <c r="D52" s="82"/>
      <c r="E52" s="53" t="n">
        <f aca="false">AVERAGE('[1]Avg master'!G20:I20)</f>
        <v>7392.33333333333</v>
      </c>
      <c r="F52" s="53" t="n">
        <f aca="false">'[1]Avg master'!L20</f>
        <v>7485.66666666667</v>
      </c>
      <c r="G52" s="54" t="n">
        <f aca="false">+(E52/$E$72)</f>
        <v>0.0283576669403079</v>
      </c>
      <c r="H52" s="54" t="n">
        <f aca="false">+(F52/$F$72)</f>
        <v>0.0289118003626259</v>
      </c>
      <c r="I52" s="41" t="n">
        <f aca="false">SUM(H52-G52)</f>
        <v>0.000554133422318071</v>
      </c>
      <c r="J52" s="45" t="n">
        <v>5231</v>
      </c>
      <c r="K52" s="45" t="n">
        <v>3189</v>
      </c>
      <c r="L52" s="45" t="n">
        <v>2307</v>
      </c>
      <c r="M52" s="55" t="n">
        <f aca="false">AVERAGE(J52:L52)</f>
        <v>3575.66666666667</v>
      </c>
      <c r="N52" s="56" t="n">
        <f aca="false">+(M52/$M$72)</f>
        <v>0.0327474989849405</v>
      </c>
      <c r="O52" s="14"/>
      <c r="P52" s="111" t="n">
        <v>5000</v>
      </c>
      <c r="Q52" s="114"/>
      <c r="R52" s="111" t="n">
        <v>5325</v>
      </c>
      <c r="S52" s="114"/>
      <c r="T52" s="111" t="n">
        <v>5508.3581999749</v>
      </c>
      <c r="U52" s="42" t="n">
        <f aca="false">SUM(T52/$F52)</f>
        <v>0.735854058864706</v>
      </c>
      <c r="V52" s="42"/>
      <c r="W52" s="111" t="n">
        <v>6069.4813096746</v>
      </c>
      <c r="X52" s="42" t="n">
        <f aca="false">SUM(W52/$F52)</f>
        <v>0.810813729751249</v>
      </c>
      <c r="Y52" s="57" t="n">
        <f aca="false">SUM(W52-T52)</f>
        <v>561.123109699696</v>
      </c>
      <c r="Z52" s="58" t="n">
        <f aca="false">SUM(W52-T52)/T52</f>
        <v>0.101867578201841</v>
      </c>
      <c r="AA52" s="59" t="n">
        <v>6539.98567342513</v>
      </c>
      <c r="AB52" s="42" t="n">
        <v>0.82690481058237</v>
      </c>
      <c r="AC52" s="95" t="n">
        <v>561.123109699696</v>
      </c>
      <c r="AD52" s="41" t="n">
        <f aca="false">SUM(AA52-W52)/W52</f>
        <v>0.0775196989239526</v>
      </c>
      <c r="AE52" s="61"/>
      <c r="AF52" s="113" t="n">
        <v>7050.96530804721</v>
      </c>
      <c r="AG52" s="42" t="n">
        <f aca="false">SUM(AF52/$F52)</f>
        <v>0.941928838408587</v>
      </c>
      <c r="AH52" s="62" t="n">
        <f aca="false">SUM(AF52-AA52)</f>
        <v>510.979634622083</v>
      </c>
      <c r="AI52" s="32" t="n">
        <f aca="false">SUM(AF52-AA52)/AA52</f>
        <v>0.0781316137584858</v>
      </c>
      <c r="AJ52" s="45"/>
      <c r="AK52" s="63" t="n">
        <f aca="false">SUM(F52*$AL$23)</f>
        <v>7485.66666666667</v>
      </c>
      <c r="AM52" s="65" t="n">
        <f aca="false">SUM(AK52-AA52)</f>
        <v>945.680993241535</v>
      </c>
      <c r="AN52" s="69" t="n">
        <f aca="false">SUM(AK52-(AM52*0.75))</f>
        <v>6776.40592173552</v>
      </c>
      <c r="AO52" s="65" t="n">
        <f aca="false">SUM(AN52-AA52)</f>
        <v>236.420248310384</v>
      </c>
    </row>
    <row r="53" customFormat="false" ht="15.75" hidden="false" customHeight="true" outlineLevel="0" collapsed="false">
      <c r="A53" s="79" t="s">
        <v>126</v>
      </c>
      <c r="B53" s="78" t="s">
        <v>127</v>
      </c>
      <c r="C53" s="115" t="s">
        <v>128</v>
      </c>
      <c r="D53" s="82"/>
      <c r="E53" s="53" t="n">
        <f aca="false">AVERAGE('[1]Avg master'!G35:I35)</f>
        <v>8110.66666666667</v>
      </c>
      <c r="F53" s="53" t="n">
        <f aca="false">'[1]Avg master'!L35</f>
        <v>8166</v>
      </c>
      <c r="G53" s="54" t="n">
        <f aca="false">+(E53/$E$72)</f>
        <v>0.0311132593223417</v>
      </c>
      <c r="H53" s="54" t="n">
        <f aca="false">+(F53/$F$72)</f>
        <v>0.0315394436159598</v>
      </c>
      <c r="I53" s="41" t="n">
        <f aca="false">SUM(H53-G53)</f>
        <v>0.000426184293618178</v>
      </c>
      <c r="J53" s="45" t="n">
        <v>3859</v>
      </c>
      <c r="K53" s="45" t="n">
        <v>3089</v>
      </c>
      <c r="L53" s="45" t="n">
        <v>2117</v>
      </c>
      <c r="M53" s="55" t="n">
        <f aca="false">AVERAGE(J53:L53)</f>
        <v>3021.66666666667</v>
      </c>
      <c r="N53" s="56" t="n">
        <f aca="false">+(M53/$M$72)</f>
        <v>0.0276737278175152</v>
      </c>
      <c r="O53" s="14"/>
      <c r="P53" s="57" t="n">
        <v>9793.6007472</v>
      </c>
      <c r="Q53" s="45"/>
      <c r="R53" s="57" t="n">
        <v>10430.184795768</v>
      </c>
      <c r="S53" s="45"/>
      <c r="T53" s="57" t="n">
        <v>10780.9068842681</v>
      </c>
      <c r="U53" s="42" t="n">
        <f aca="false">SUM(T53/$F53)</f>
        <v>1.32021882001813</v>
      </c>
      <c r="V53" s="42"/>
      <c r="W53" s="57" t="n">
        <v>11900.2246744966</v>
      </c>
      <c r="X53" s="42" t="n">
        <f aca="false">SUM(W53/$F53)</f>
        <v>1.45728933070005</v>
      </c>
      <c r="Y53" s="57" t="n">
        <f aca="false">SUM(W53-T53)</f>
        <v>1119.31779022853</v>
      </c>
      <c r="Z53" s="58" t="n">
        <f aca="false">SUM(W53-T53)/T53</f>
        <v>0.103824084768034</v>
      </c>
      <c r="AA53" s="59" t="n">
        <v>12787.1391303906</v>
      </c>
      <c r="AB53" s="42" t="n">
        <v>1.47097956421466</v>
      </c>
      <c r="AC53" s="60" t="n">
        <v>1119.31779022853</v>
      </c>
      <c r="AD53" s="41" t="n">
        <f aca="false">SUM(AA53-W53)/W53</f>
        <v>0.0745292194184122</v>
      </c>
      <c r="AE53" s="61"/>
      <c r="AF53" s="116" t="n">
        <v>14224.4772976956</v>
      </c>
      <c r="AG53" s="42" t="n">
        <f aca="false">SUM(AF53/$F53)</f>
        <v>1.74191492746701</v>
      </c>
      <c r="AH53" s="62" t="n">
        <f aca="false">SUM(AF53-AA53)</f>
        <v>1437.33816730505</v>
      </c>
      <c r="AI53" s="32" t="n">
        <f aca="false">SUM(AF53-AA53)/AA53</f>
        <v>0.112404983839504</v>
      </c>
      <c r="AJ53" s="45"/>
      <c r="AK53" s="63" t="n">
        <f aca="false">SUM(F53*$AL$23)</f>
        <v>8166</v>
      </c>
      <c r="AM53" s="65" t="n">
        <f aca="false">SUM(AK53-AA53)</f>
        <v>-4621.13913039057</v>
      </c>
      <c r="AN53" s="69" t="n">
        <f aca="false">SUM(AK53-(AM53*0.75))</f>
        <v>11631.8543477929</v>
      </c>
      <c r="AO53" s="65" t="n">
        <f aca="false">SUM(AN53-AA53)</f>
        <v>-1155.28478259764</v>
      </c>
    </row>
    <row r="54" customFormat="false" ht="15.75" hidden="false" customHeight="true" outlineLevel="0" collapsed="false">
      <c r="A54" s="73" t="s">
        <v>129</v>
      </c>
      <c r="B54" s="78"/>
      <c r="C54" s="115" t="s">
        <v>128</v>
      </c>
      <c r="D54" s="82"/>
      <c r="E54" s="53"/>
      <c r="F54" s="103" t="n">
        <v>9007</v>
      </c>
      <c r="G54" s="54"/>
      <c r="H54" s="54"/>
      <c r="I54" s="41"/>
      <c r="J54" s="45"/>
      <c r="K54" s="45"/>
      <c r="L54" s="45"/>
      <c r="M54" s="55"/>
      <c r="N54" s="56"/>
      <c r="O54" s="14"/>
      <c r="P54" s="57"/>
      <c r="Q54" s="45"/>
      <c r="R54" s="57"/>
      <c r="S54" s="45"/>
      <c r="T54" s="57"/>
      <c r="U54" s="42"/>
      <c r="V54" s="42"/>
      <c r="W54" s="57"/>
      <c r="X54" s="42"/>
      <c r="Y54" s="57"/>
      <c r="Z54" s="58"/>
      <c r="AA54" s="59"/>
      <c r="AB54" s="42"/>
      <c r="AC54" s="60"/>
      <c r="AD54" s="41"/>
      <c r="AE54" s="61"/>
      <c r="AF54" s="104" t="n">
        <f aca="false">SUM($AE$40*0.33)</f>
        <v>5855.60418776905</v>
      </c>
      <c r="AG54" s="42"/>
      <c r="AH54" s="62"/>
      <c r="AI54" s="32"/>
      <c r="AJ54" s="45"/>
      <c r="AK54" s="105" t="n">
        <f aca="false">SUM($AJ$40*0.33)</f>
        <v>5985.21</v>
      </c>
      <c r="AM54" s="65" t="n">
        <f aca="false">SUM(AK54-AA54)</f>
        <v>5985.21</v>
      </c>
      <c r="AN54" s="63" t="n">
        <f aca="false">AK54</f>
        <v>5985.21</v>
      </c>
      <c r="AO54" s="65"/>
    </row>
    <row r="55" customFormat="false" ht="15.75" hidden="false" customHeight="true" outlineLevel="0" collapsed="false">
      <c r="A55" s="90" t="s">
        <v>130</v>
      </c>
      <c r="B55" s="78" t="s">
        <v>131</v>
      </c>
      <c r="C55" s="115" t="s">
        <v>128</v>
      </c>
      <c r="D55" s="91"/>
      <c r="E55" s="53" t="n">
        <f aca="false">AVERAGE('[1]Avg master'!G53:I53)</f>
        <v>10556.3333333333</v>
      </c>
      <c r="F55" s="53" t="n">
        <f aca="false">'[1]Avg master'!L53</f>
        <v>9769</v>
      </c>
      <c r="G55" s="54" t="n">
        <f aca="false">+(E55/$E$72)</f>
        <v>0.0404950603928669</v>
      </c>
      <c r="H55" s="54" t="n">
        <f aca="false">+(F55/$F$72)</f>
        <v>0.037730691242262</v>
      </c>
      <c r="I55" s="41" t="n">
        <f aca="false">SUM(H55-G55)</f>
        <v>-0.00276436915060491</v>
      </c>
      <c r="J55" s="45" t="n">
        <v>2094</v>
      </c>
      <c r="K55" s="45" t="n">
        <v>1296</v>
      </c>
      <c r="L55" s="45" t="n">
        <v>908</v>
      </c>
      <c r="M55" s="55" t="n">
        <f aca="false">AVERAGE(J55:L55)</f>
        <v>1432.66666666667</v>
      </c>
      <c r="N55" s="56" t="n">
        <f aca="false">+(M55/$M$72)</f>
        <v>0.0131209798300806</v>
      </c>
      <c r="O55" s="14"/>
      <c r="P55" s="57" t="n">
        <v>9793.6007472</v>
      </c>
      <c r="Q55" s="45"/>
      <c r="R55" s="57" t="n">
        <v>10430.184795768</v>
      </c>
      <c r="S55" s="45"/>
      <c r="T55" s="57" t="n">
        <v>11034.2325909427</v>
      </c>
      <c r="U55" s="42" t="n">
        <f aca="false">SUM(T55/$F55)</f>
        <v>1.12951505690887</v>
      </c>
      <c r="V55" s="42"/>
      <c r="W55" s="57" t="n">
        <v>12329.3414165317</v>
      </c>
      <c r="X55" s="42" t="n">
        <f aca="false">SUM(W55/$F55)</f>
        <v>1.26208838330757</v>
      </c>
      <c r="Y55" s="57" t="n">
        <f aca="false">SUM(W55-T55)</f>
        <v>1295.10882558894</v>
      </c>
      <c r="Z55" s="58" t="n">
        <f aca="false">SUM(W55-T55)/T55</f>
        <v>0.11737189830963</v>
      </c>
      <c r="AA55" s="59" t="n">
        <v>13334.5621965972</v>
      </c>
      <c r="AB55" s="42" t="n">
        <v>1.16428040698779</v>
      </c>
      <c r="AC55" s="60" t="n">
        <v>1295.10882558894</v>
      </c>
      <c r="AD55" s="41" t="n">
        <f aca="false">SUM(AA55-W55)/W55</f>
        <v>0.0815307765520739</v>
      </c>
      <c r="AE55" s="61"/>
      <c r="AF55" s="116" t="n">
        <v>14224.4772976956</v>
      </c>
      <c r="AG55" s="42" t="n">
        <f aca="false">SUM(AF55/$F55)</f>
        <v>1.45608325291183</v>
      </c>
      <c r="AH55" s="62" t="n">
        <f aca="false">SUM(AF55-AA55)</f>
        <v>889.915101098453</v>
      </c>
      <c r="AI55" s="32" t="n">
        <f aca="false">SUM(AF55-AA55)/AA55</f>
        <v>0.0667374817394117</v>
      </c>
      <c r="AJ55" s="45"/>
      <c r="AK55" s="63" t="n">
        <f aca="false">SUM(F55*$AL$23)</f>
        <v>9769</v>
      </c>
      <c r="AM55" s="65" t="n">
        <f aca="false">SUM(AK55-AA55)</f>
        <v>-3565.56219659717</v>
      </c>
      <c r="AN55" s="69" t="n">
        <f aca="false">SUM(AK55-(AM55*0.75))</f>
        <v>12443.1716474479</v>
      </c>
      <c r="AO55" s="65" t="n">
        <f aca="false">SUM(AN55-AA55)</f>
        <v>-891.390549149292</v>
      </c>
    </row>
    <row r="56" customFormat="false" ht="15.75" hidden="false" customHeight="true" outlineLevel="0" collapsed="false">
      <c r="A56" s="90" t="s">
        <v>132</v>
      </c>
      <c r="B56" s="78" t="s">
        <v>133</v>
      </c>
      <c r="C56" s="117" t="s">
        <v>128</v>
      </c>
      <c r="D56" s="91"/>
      <c r="E56" s="53" t="n">
        <f aca="false">AVERAGE('[1]Avg master'!G36:I36)</f>
        <v>10045</v>
      </c>
      <c r="F56" s="53" t="n">
        <f aca="false">'[1]Avg master'!L36</f>
        <v>10489.3333333333</v>
      </c>
      <c r="G56" s="54" t="n">
        <f aca="false">+(E56/$E$72)</f>
        <v>0.0385335389478368</v>
      </c>
      <c r="H56" s="54" t="n">
        <f aca="false">+(F56/$F$72)</f>
        <v>0.0405128260146552</v>
      </c>
      <c r="I56" s="41" t="n">
        <f aca="false">SUM(H56-G56)</f>
        <v>0.00197928706681842</v>
      </c>
      <c r="J56" s="45" t="n">
        <v>4864</v>
      </c>
      <c r="K56" s="45" t="n">
        <v>4164</v>
      </c>
      <c r="L56" s="45" t="n">
        <v>3092</v>
      </c>
      <c r="M56" s="55" t="n">
        <f aca="false">AVERAGE(J56:L56)</f>
        <v>4040</v>
      </c>
      <c r="N56" s="56" t="n">
        <f aca="false">+(M56/$M$72)</f>
        <v>0.037000064109022</v>
      </c>
      <c r="O56" s="14"/>
      <c r="P56" s="57" t="n">
        <v>9793.6007472</v>
      </c>
      <c r="Q56" s="45"/>
      <c r="R56" s="57" t="n">
        <v>10430.184795768</v>
      </c>
      <c r="S56" s="45"/>
      <c r="T56" s="57" t="n">
        <v>10794.6273810917</v>
      </c>
      <c r="U56" s="42" t="n">
        <f aca="false">SUM(T56/$F56)</f>
        <v>1.02910519077397</v>
      </c>
      <c r="V56" s="42"/>
      <c r="W56" s="57" t="n">
        <v>11946.4878619355</v>
      </c>
      <c r="X56" s="42" t="n">
        <f aca="false">SUM(W56/$F56)</f>
        <v>1.13891774455976</v>
      </c>
      <c r="Y56" s="57" t="n">
        <f aca="false">SUM(W56-T56)</f>
        <v>1151.86048084379</v>
      </c>
      <c r="Z56" s="58" t="n">
        <f aca="false">SUM(W56-T56)/T56</f>
        <v>0.106706831109468</v>
      </c>
      <c r="AA56" s="59" t="n">
        <v>12707.2815248632</v>
      </c>
      <c r="AB56" s="42" t="n">
        <v>1.17722584370669</v>
      </c>
      <c r="AC56" s="60" t="n">
        <v>1151.86048084379</v>
      </c>
      <c r="AD56" s="41" t="n">
        <f aca="false">SUM(AA56-W56)/W56</f>
        <v>0.0636834584122224</v>
      </c>
      <c r="AE56" s="61"/>
      <c r="AF56" s="59" t="n">
        <v>14224.4772976956</v>
      </c>
      <c r="AG56" s="42" t="n">
        <f aca="false">SUM(AF56/$F56)</f>
        <v>1.35608973856257</v>
      </c>
      <c r="AH56" s="62" t="n">
        <f aca="false">SUM(AF56-AA56)</f>
        <v>1517.19577283241</v>
      </c>
      <c r="AI56" s="32" t="n">
        <f aca="false">SUM(AF56-AA56)/AA56</f>
        <v>0.119395778700885</v>
      </c>
      <c r="AJ56" s="45"/>
      <c r="AK56" s="63" t="n">
        <f aca="false">SUM(F56*$AL$23)</f>
        <v>10489.3333333333</v>
      </c>
      <c r="AM56" s="65" t="n">
        <f aca="false">SUM(AK56-AA56)</f>
        <v>-2217.94819152988</v>
      </c>
      <c r="AN56" s="69" t="n">
        <f aca="false">SUM(AK56-(AM56*0.75))</f>
        <v>12152.7944769807</v>
      </c>
      <c r="AO56" s="65" t="n">
        <f aca="false">SUM(AN56-AA56)</f>
        <v>-554.487047882469</v>
      </c>
    </row>
    <row r="57" customFormat="false" ht="15.75" hidden="false" customHeight="true" outlineLevel="0" collapsed="false">
      <c r="A57" s="79" t="s">
        <v>134</v>
      </c>
      <c r="B57" s="78" t="s">
        <v>135</v>
      </c>
      <c r="C57" s="115" t="s">
        <v>128</v>
      </c>
      <c r="D57" s="82"/>
      <c r="E57" s="53" t="n">
        <f aca="false">AVERAGE('[1]Avg master'!G42:I42)</f>
        <v>10915</v>
      </c>
      <c r="F57" s="53" t="n">
        <f aca="false">'[1]Avg master'!L42</f>
        <v>10838.3333333333</v>
      </c>
      <c r="G57" s="54" t="n">
        <f aca="false">+(E57/$E$72)</f>
        <v>0.0418709385381423</v>
      </c>
      <c r="H57" s="54" t="n">
        <f aca="false">+(F57/$F$72)</f>
        <v>0.0418607645184478</v>
      </c>
      <c r="I57" s="41" t="n">
        <f aca="false">SUM(H57-G57)</f>
        <v>-1.0174019694463E-005</v>
      </c>
      <c r="J57" s="45" t="n">
        <v>4494</v>
      </c>
      <c r="K57" s="45" t="n">
        <v>3364</v>
      </c>
      <c r="L57" s="45" t="n">
        <v>2719</v>
      </c>
      <c r="M57" s="55" t="n">
        <f aca="false">AVERAGE(J57:L57)</f>
        <v>3525.66666666667</v>
      </c>
      <c r="N57" s="56" t="n">
        <f aca="false">+(M57/$M$72)</f>
        <v>0.0322895773994328</v>
      </c>
      <c r="O57" s="14"/>
      <c r="P57" s="57" t="n">
        <v>9793.6007472</v>
      </c>
      <c r="Q57" s="45"/>
      <c r="R57" s="57" t="n">
        <v>10430.184795768</v>
      </c>
      <c r="S57" s="45"/>
      <c r="T57" s="57" t="n">
        <v>11493.8334975781</v>
      </c>
      <c r="U57" s="42" t="n">
        <f aca="false">SUM(T57/$F57)</f>
        <v>1.0604797937178</v>
      </c>
      <c r="V57" s="42"/>
      <c r="W57" s="57" t="n">
        <v>13156.3171771435</v>
      </c>
      <c r="X57" s="42" t="n">
        <f aca="false">SUM(W57/$F57)</f>
        <v>1.21386903064525</v>
      </c>
      <c r="Y57" s="57" t="n">
        <f aca="false">SUM(W57-T57)</f>
        <v>1662.48367956531</v>
      </c>
      <c r="Z57" s="58" t="n">
        <f aca="false">SUM(W57-T57)/T57</f>
        <v>0.144641357464906</v>
      </c>
      <c r="AA57" s="59" t="n">
        <v>14892.3971766187</v>
      </c>
      <c r="AB57" s="42" t="n">
        <v>1.22761194150821</v>
      </c>
      <c r="AC57" s="60" t="n">
        <v>1662.48367956531</v>
      </c>
      <c r="AD57" s="41" t="n">
        <f aca="false">SUM(AA57-W57)/W57</f>
        <v>0.131957900991575</v>
      </c>
      <c r="AE57" s="61"/>
      <c r="AF57" s="116" t="n">
        <v>14224.4772976956</v>
      </c>
      <c r="AG57" s="42" t="n">
        <f aca="false">SUM(AF57/$F57)</f>
        <v>1.31242293996884</v>
      </c>
      <c r="AH57" s="62" t="n">
        <f aca="false">SUM(AF57-AA57)</f>
        <v>-667.91987892308</v>
      </c>
      <c r="AI57" s="32" t="n">
        <f aca="false">SUM(AF57-AA57)/AA57</f>
        <v>-0.0448497223785922</v>
      </c>
      <c r="AJ57" s="45"/>
      <c r="AK57" s="63" t="n">
        <f aca="false">SUM(F57*$AL$23)</f>
        <v>10838.3333333333</v>
      </c>
      <c r="AM57" s="65" t="n">
        <f aca="false">SUM(AK57-AA57)</f>
        <v>-4054.06384328536</v>
      </c>
      <c r="AN57" s="69" t="n">
        <f aca="false">SUM(AK57-(AM57*0.75))</f>
        <v>13878.8812157974</v>
      </c>
      <c r="AO57" s="65" t="n">
        <f aca="false">SUM(AN57-AA57)</f>
        <v>-1013.51596082134</v>
      </c>
    </row>
    <row r="58" customFormat="false" ht="15.75" hidden="false" customHeight="true" outlineLevel="0" collapsed="false">
      <c r="A58" s="106" t="s">
        <v>136</v>
      </c>
      <c r="B58" s="78" t="s">
        <v>137</v>
      </c>
      <c r="C58" s="118" t="s">
        <v>138</v>
      </c>
      <c r="D58" s="82"/>
      <c r="E58" s="53" t="n">
        <f aca="false">AVERAGE('[1]Avg master'!G19:I19)</f>
        <v>24.3333333333333</v>
      </c>
      <c r="F58" s="53" t="n">
        <f aca="false">'[1]Avg master'!L19</f>
        <v>24.2222222222222</v>
      </c>
      <c r="G58" s="54" t="n">
        <f aca="false">+(E58/$E$72)</f>
        <v>9.33448927556691E-005</v>
      </c>
      <c r="H58" s="54" t="n">
        <f aca="false">+(F58/$F$72)</f>
        <v>9.35531976525872E-005</v>
      </c>
      <c r="I58" s="41" t="n">
        <f aca="false">SUM(H58-G58)</f>
        <v>2.08304896918092E-007</v>
      </c>
      <c r="J58" s="45" t="n">
        <v>25</v>
      </c>
      <c r="K58" s="45" t="n">
        <v>25</v>
      </c>
      <c r="L58" s="45" t="n">
        <v>23</v>
      </c>
      <c r="M58" s="55" t="n">
        <f aca="false">AVERAGE(J58:L58)</f>
        <v>24.3333333333333</v>
      </c>
      <c r="N58" s="56" t="n">
        <f aca="false">+(M58/$M$72)</f>
        <v>0.000222855171613746</v>
      </c>
      <c r="O58" s="14"/>
      <c r="P58" s="57" t="n">
        <v>1227.121812</v>
      </c>
      <c r="Q58" s="45"/>
      <c r="R58" s="57" t="n">
        <v>1306.88472978</v>
      </c>
      <c r="S58" s="45"/>
      <c r="T58" s="57" t="n">
        <v>1349.43844787956</v>
      </c>
      <c r="U58" s="42"/>
      <c r="V58" s="42"/>
      <c r="W58" s="57" t="n">
        <v>1492.30448167097</v>
      </c>
      <c r="X58" s="42"/>
      <c r="Y58" s="57" t="n">
        <f aca="false">SUM(W58-T58)</f>
        <v>142.866033791412</v>
      </c>
      <c r="Z58" s="58" t="n">
        <f aca="false">SUM(W58-T58)/T58</f>
        <v>0.105870730166244</v>
      </c>
      <c r="AA58" s="59" t="n">
        <v>1602.40443770685</v>
      </c>
      <c r="AB58" s="42"/>
      <c r="AC58" s="60" t="n">
        <v>142.866033791412</v>
      </c>
      <c r="AD58" s="41" t="n">
        <f aca="false">SUM(AA58-W58)/W58</f>
        <v>0.073778479786236</v>
      </c>
      <c r="AE58" s="61"/>
      <c r="AF58" s="119"/>
      <c r="AG58" s="42"/>
      <c r="AH58" s="84"/>
      <c r="AI58" s="32"/>
      <c r="AJ58" s="45"/>
      <c r="AM58" s="65"/>
      <c r="AO58" s="65"/>
    </row>
    <row r="59" customFormat="false" ht="15.75" hidden="false" customHeight="true" outlineLevel="0" collapsed="false">
      <c r="A59" s="120" t="s">
        <v>139</v>
      </c>
      <c r="B59" s="74" t="s">
        <v>140</v>
      </c>
      <c r="C59" s="121" t="s">
        <v>138</v>
      </c>
      <c r="D59" s="52"/>
      <c r="E59" s="53" t="n">
        <f aca="false">AVERAGE('[1]Avg master'!G9:I9)</f>
        <v>120</v>
      </c>
      <c r="F59" s="53" t="n">
        <f aca="false">'[1]Avg master'!L9</f>
        <v>121</v>
      </c>
      <c r="G59" s="54" t="n">
        <f aca="false">+(E59/$E$72)</f>
        <v>0.000460330977973163</v>
      </c>
      <c r="H59" s="54" t="n">
        <f aca="false">+(F59/$F$72)</f>
        <v>0.000467336845154438</v>
      </c>
      <c r="I59" s="41" t="n">
        <f aca="false">SUM(H59-G59)</f>
        <v>7.00586718127523E-006</v>
      </c>
      <c r="J59" s="45"/>
      <c r="K59" s="45"/>
      <c r="L59" s="45"/>
      <c r="M59" s="55"/>
      <c r="N59" s="56"/>
      <c r="O59" s="14"/>
      <c r="P59" s="57"/>
      <c r="Q59" s="45"/>
      <c r="R59" s="57"/>
      <c r="S59" s="45"/>
      <c r="T59" s="57"/>
      <c r="U59" s="42"/>
      <c r="V59" s="42"/>
      <c r="W59" s="57"/>
      <c r="X59" s="42"/>
      <c r="Y59" s="57"/>
      <c r="Z59" s="58"/>
      <c r="AA59" s="42"/>
      <c r="AB59" s="42"/>
      <c r="AC59" s="60"/>
      <c r="AD59" s="41"/>
      <c r="AE59" s="61"/>
      <c r="AF59" s="104" t="n">
        <v>1516.15724387621</v>
      </c>
      <c r="AG59" s="42" t="n">
        <f aca="false">SUM(AF59/$F59)</f>
        <v>12.5302251560018</v>
      </c>
      <c r="AH59" s="62"/>
      <c r="AI59" s="32"/>
      <c r="AJ59" s="45"/>
      <c r="AK59" s="63" t="n">
        <v>1200</v>
      </c>
      <c r="AL59" s="64" t="n">
        <v>4</v>
      </c>
      <c r="AM59" s="65" t="n">
        <f aca="false">SUM(AK59-AA59)</f>
        <v>1200</v>
      </c>
      <c r="AN59" s="63" t="n">
        <f aca="false">AK59</f>
        <v>1200</v>
      </c>
      <c r="AO59" s="65" t="n">
        <f aca="false">SUM(AN59-AA59)</f>
        <v>1200</v>
      </c>
    </row>
    <row r="60" customFormat="false" ht="15.75" hidden="false" customHeight="true" outlineLevel="0" collapsed="false">
      <c r="A60" s="79" t="s">
        <v>141</v>
      </c>
      <c r="B60" s="78" t="s">
        <v>142</v>
      </c>
      <c r="C60" s="118" t="s">
        <v>138</v>
      </c>
      <c r="D60" s="82"/>
      <c r="E60" s="53" t="n">
        <f aca="false">AVERAGE('[1]Avg master'!G25:I25)</f>
        <v>185.333333333333</v>
      </c>
      <c r="F60" s="53" t="n">
        <f aca="false">'[1]Avg master'!L25</f>
        <v>170.666666666667</v>
      </c>
      <c r="G60" s="54" t="n">
        <f aca="false">+(E60/$E$72)</f>
        <v>0.000710955621536329</v>
      </c>
      <c r="H60" s="54" t="n">
        <f aca="false">+(F60/$F$72)</f>
        <v>0.000659163814653091</v>
      </c>
      <c r="I60" s="41" t="n">
        <f aca="false">SUM(H60-G60)</f>
        <v>-5.17918068832377E-005</v>
      </c>
      <c r="J60" s="45" t="n">
        <v>424</v>
      </c>
      <c r="K60" s="45" t="n">
        <v>424</v>
      </c>
      <c r="L60" s="45" t="n">
        <v>422</v>
      </c>
      <c r="M60" s="55" t="n">
        <f aca="false">AVERAGE(J60:L60)</f>
        <v>423.333333333333</v>
      </c>
      <c r="N60" s="56" t="n">
        <f aca="false">+(M60/$M$72)</f>
        <v>0.00387706942396517</v>
      </c>
      <c r="O60" s="14"/>
      <c r="P60" s="57" t="n">
        <v>1227.121812</v>
      </c>
      <c r="Q60" s="45"/>
      <c r="R60" s="57" t="n">
        <v>1306.88472978</v>
      </c>
      <c r="S60" s="45"/>
      <c r="T60" s="57" t="n">
        <v>1349.43844787956</v>
      </c>
      <c r="U60" s="42" t="n">
        <f aca="false">SUM(T60/$F60)</f>
        <v>7.90686590554431</v>
      </c>
      <c r="V60" s="42"/>
      <c r="W60" s="57" t="n">
        <v>1419.15230119691</v>
      </c>
      <c r="X60" s="42" t="n">
        <f aca="false">SUM(W60/$F60)</f>
        <v>8.31534551482563</v>
      </c>
      <c r="Y60" s="57" t="n">
        <f aca="false">SUM(W60-T60)</f>
        <v>69.713853317345</v>
      </c>
      <c r="Z60" s="58" t="n">
        <f aca="false">SUM(W60-T60)/T60</f>
        <v>0.0516613806482909</v>
      </c>
      <c r="AA60" s="59" t="n">
        <v>1384.41746979376</v>
      </c>
      <c r="AB60" s="42" t="n">
        <v>7.31521804740674</v>
      </c>
      <c r="AC60" s="60" t="n">
        <v>69.713853317345</v>
      </c>
      <c r="AD60" s="41" t="n">
        <f aca="false">SUM(AA60-W60)/W60</f>
        <v>-0.024475760194204</v>
      </c>
      <c r="AE60" s="61"/>
      <c r="AF60" s="122" t="n">
        <v>1516.15724387621</v>
      </c>
      <c r="AG60" s="42" t="n">
        <f aca="false">SUM(AF60/$F60)</f>
        <v>8.88373385083718</v>
      </c>
      <c r="AH60" s="62" t="n">
        <f aca="false">SUM(AF60-AA60)</f>
        <v>131.739774082454</v>
      </c>
      <c r="AI60" s="32" t="n">
        <f aca="false">SUM(AF60-AA60)/AA60</f>
        <v>0.0951589942751006</v>
      </c>
      <c r="AJ60" s="45"/>
      <c r="AK60" s="63" t="n">
        <v>1200</v>
      </c>
      <c r="AM60" s="65" t="n">
        <f aca="false">SUM(AK60-AA60)</f>
        <v>-184.417469793759</v>
      </c>
      <c r="AN60" s="66" t="n">
        <f aca="false">SUM(AK60-(AM60*0.5))</f>
        <v>1292.20873489688</v>
      </c>
      <c r="AO60" s="65" t="n">
        <f aca="false">SUM(AN60-AA60)</f>
        <v>-92.2087348968796</v>
      </c>
    </row>
    <row r="61" customFormat="false" ht="15.75" hidden="false" customHeight="true" outlineLevel="0" collapsed="false">
      <c r="A61" s="79" t="s">
        <v>143</v>
      </c>
      <c r="B61" s="74" t="s">
        <v>144</v>
      </c>
      <c r="C61" s="118" t="s">
        <v>138</v>
      </c>
      <c r="D61" s="82"/>
      <c r="E61" s="53" t="n">
        <f aca="false">AVERAGE('[1]Avg master'!G56:I56)</f>
        <v>254</v>
      </c>
      <c r="F61" s="53" t="n">
        <f aca="false">'[1]Avg master'!L56</f>
        <v>261.666666666667</v>
      </c>
      <c r="G61" s="54" t="n">
        <f aca="false">+(E61/$E$72)</f>
        <v>0.000974367236709861</v>
      </c>
      <c r="H61" s="54" t="n">
        <f aca="false">+(F61/$F$72)</f>
        <v>0.00101063202051304</v>
      </c>
      <c r="I61" s="41" t="n">
        <f aca="false">SUM(H61-G61)</f>
        <v>3.62647838031796E-005</v>
      </c>
      <c r="J61" s="45" t="n">
        <v>495</v>
      </c>
      <c r="K61" s="45" t="n">
        <v>438</v>
      </c>
      <c r="L61" s="45" t="n">
        <v>417</v>
      </c>
      <c r="M61" s="55" t="n">
        <f aca="false">AVERAGE(J61:L61)</f>
        <v>450</v>
      </c>
      <c r="N61" s="56" t="n">
        <f aca="false">+(M61/$M$72)</f>
        <v>0.00412129426956928</v>
      </c>
      <c r="O61" s="14"/>
      <c r="P61" s="57" t="n">
        <v>1227.121812</v>
      </c>
      <c r="Q61" s="45"/>
      <c r="R61" s="57" t="n">
        <v>1306.88472978</v>
      </c>
      <c r="S61" s="45"/>
      <c r="T61" s="57" t="n">
        <v>1349.43844787956</v>
      </c>
      <c r="U61" s="42" t="n">
        <f aca="false">SUM(T61/$F61)</f>
        <v>5.15708960973081</v>
      </c>
      <c r="V61" s="42"/>
      <c r="W61" s="57" t="n">
        <v>1457.64329785313</v>
      </c>
      <c r="X61" s="42" t="n">
        <f aca="false">SUM(W61/$F61)</f>
        <v>5.57061132937502</v>
      </c>
      <c r="Y61" s="57" t="n">
        <f aca="false">SUM(W61-T61)</f>
        <v>108.204849973568</v>
      </c>
      <c r="Z61" s="58" t="n">
        <f aca="false">SUM(W61-T61)/T61</f>
        <v>0.0801850948767581</v>
      </c>
      <c r="AA61" s="59" t="n">
        <v>1497.39075377623</v>
      </c>
      <c r="AB61" s="42" t="n">
        <v>5.62073251100179</v>
      </c>
      <c r="AC61" s="60" t="n">
        <v>108.204849973568</v>
      </c>
      <c r="AD61" s="41" t="n">
        <f aca="false">SUM(AA61-W61)/W61</f>
        <v>0.0272683008124443</v>
      </c>
      <c r="AE61" s="61"/>
      <c r="AF61" s="122" t="n">
        <v>1516.15724387621</v>
      </c>
      <c r="AG61" s="42" t="n">
        <f aca="false">SUM(AF61/$F61)</f>
        <v>5.79423150525941</v>
      </c>
      <c r="AH61" s="62" t="n">
        <f aca="false">SUM(AF61-AA61)</f>
        <v>18.7664900999796</v>
      </c>
      <c r="AI61" s="32" t="n">
        <f aca="false">SUM(AF61-AA61)/AA61</f>
        <v>0.0125327941638833</v>
      </c>
      <c r="AJ61" s="45"/>
      <c r="AK61" s="63" t="n">
        <v>1200</v>
      </c>
      <c r="AM61" s="65" t="n">
        <f aca="false">SUM(AK61-AA61)</f>
        <v>-297.390753776233</v>
      </c>
      <c r="AN61" s="66" t="n">
        <f aca="false">SUM(AK61-(AM61*0.5))</f>
        <v>1348.69537688812</v>
      </c>
      <c r="AO61" s="65" t="n">
        <f aca="false">SUM(AN61-AA61)</f>
        <v>-148.695376888116</v>
      </c>
    </row>
    <row r="62" customFormat="false" ht="15.75" hidden="false" customHeight="true" outlineLevel="0" collapsed="false">
      <c r="A62" s="79" t="s">
        <v>145</v>
      </c>
      <c r="B62" s="74" t="s">
        <v>140</v>
      </c>
      <c r="C62" s="118" t="s">
        <v>138</v>
      </c>
      <c r="D62" s="82"/>
      <c r="E62" s="53" t="n">
        <f aca="false">AVERAGE('[1]Avg master'!G10:I10)</f>
        <v>265</v>
      </c>
      <c r="F62" s="53" t="n">
        <f aca="false">'[1]Avg master'!L10</f>
        <v>267.333333333333</v>
      </c>
      <c r="G62" s="54" t="n">
        <f aca="false">+(E62/$E$72)</f>
        <v>0.00101656424302407</v>
      </c>
      <c r="H62" s="54" t="n">
        <f aca="false">+(F62/$F$72)</f>
        <v>0.00103251831904644</v>
      </c>
      <c r="I62" s="41" t="n">
        <f aca="false">SUM(H62-G62)</f>
        <v>1.59540760223764E-005</v>
      </c>
      <c r="J62" s="45" t="n">
        <v>357</v>
      </c>
      <c r="K62" s="45" t="n">
        <v>350</v>
      </c>
      <c r="L62" s="45" t="n">
        <v>341</v>
      </c>
      <c r="M62" s="55" t="n">
        <f aca="false">AVERAGE(J62:L62)</f>
        <v>349.333333333333</v>
      </c>
      <c r="N62" s="56" t="n">
        <f aca="false">+(M62/$M$72)</f>
        <v>0.00319934547741378</v>
      </c>
      <c r="O62" s="14"/>
      <c r="P62" s="57" t="n">
        <v>1227.121812</v>
      </c>
      <c r="Q62" s="45"/>
      <c r="R62" s="57" t="n">
        <v>1306.88472978</v>
      </c>
      <c r="S62" s="45"/>
      <c r="T62" s="57" t="n">
        <v>1349.43844787956</v>
      </c>
      <c r="U62" s="42" t="n">
        <f aca="false">SUM(T62/$F62)</f>
        <v>5.04777474269163</v>
      </c>
      <c r="V62" s="42"/>
      <c r="W62" s="57" t="n">
        <v>1424.89907626674</v>
      </c>
      <c r="X62" s="42" t="n">
        <f aca="false">SUM(W62/$F62)</f>
        <v>5.3300464199504</v>
      </c>
      <c r="Y62" s="57" t="n">
        <f aca="false">SUM(W62-T62)</f>
        <v>75.4606283871772</v>
      </c>
      <c r="Z62" s="58" t="n">
        <f aca="false">SUM(W62-T62)/T62</f>
        <v>0.0559200225143667</v>
      </c>
      <c r="AA62" s="59" t="n">
        <v>1390.93269451137</v>
      </c>
      <c r="AB62" s="42" t="n">
        <v>5.11939787880266</v>
      </c>
      <c r="AC62" s="60" t="n">
        <v>75.4606283871772</v>
      </c>
      <c r="AD62" s="41" t="n">
        <f aca="false">SUM(AA62-W62)/W62</f>
        <v>-0.0238377456488764</v>
      </c>
      <c r="AE62" s="61"/>
      <c r="AF62" s="122" t="n">
        <v>1516.15724387621</v>
      </c>
      <c r="AG62" s="42" t="n">
        <f aca="false">SUM(AF62/$F62)</f>
        <v>5.67141113669406</v>
      </c>
      <c r="AH62" s="62" t="n">
        <f aca="false">SUM(AF62-AA62)</f>
        <v>125.224549364838</v>
      </c>
      <c r="AI62" s="32" t="n">
        <f aca="false">SUM(AF62-AA62)/AA62</f>
        <v>0.0900291939782384</v>
      </c>
      <c r="AJ62" s="45"/>
      <c r="AK62" s="63" t="n">
        <v>1200</v>
      </c>
      <c r="AM62" s="65" t="n">
        <f aca="false">SUM(AK62-AA62)</f>
        <v>-190.932694511374</v>
      </c>
      <c r="AN62" s="66" t="n">
        <f aca="false">SUM(AK62-(AM62*0.5))</f>
        <v>1295.46634725569</v>
      </c>
      <c r="AO62" s="65" t="n">
        <f aca="false">SUM(AN62-AA62)</f>
        <v>-95.466347255687</v>
      </c>
    </row>
    <row r="63" customFormat="false" ht="15.75" hidden="false" customHeight="true" outlineLevel="0" collapsed="false">
      <c r="A63" s="79" t="s">
        <v>146</v>
      </c>
      <c r="B63" s="78" t="s">
        <v>142</v>
      </c>
      <c r="C63" s="118" t="s">
        <v>138</v>
      </c>
      <c r="D63" s="82"/>
      <c r="E63" s="53" t="n">
        <f aca="false">AVERAGE('[1]Avg master'!G46:I46)</f>
        <v>357.666666666667</v>
      </c>
      <c r="F63" s="53" t="n">
        <f aca="false">'[1]Avg master'!L46</f>
        <v>343.333333333333</v>
      </c>
      <c r="G63" s="54" t="n">
        <f aca="false">+(E63/$E$72)</f>
        <v>0.00137204205379223</v>
      </c>
      <c r="H63" s="54" t="n">
        <f aca="false">+(F63/$F$72)</f>
        <v>0.00132605220525915</v>
      </c>
      <c r="I63" s="41" t="n">
        <f aca="false">SUM(H63-G63)</f>
        <v>-4.59898485330834E-005</v>
      </c>
      <c r="J63" s="45" t="n">
        <v>490</v>
      </c>
      <c r="K63" s="45" t="n">
        <v>490</v>
      </c>
      <c r="L63" s="45" t="n">
        <v>490</v>
      </c>
      <c r="M63" s="55" t="n">
        <f aca="false">AVERAGE(J63:L63)</f>
        <v>490</v>
      </c>
      <c r="N63" s="56" t="n">
        <f aca="false">+(M63/$M$72)</f>
        <v>0.00448763153797544</v>
      </c>
      <c r="O63" s="14"/>
      <c r="P63" s="57" t="n">
        <v>1227.121812</v>
      </c>
      <c r="Q63" s="45"/>
      <c r="R63" s="57" t="n">
        <v>1306.88472978</v>
      </c>
      <c r="S63" s="45"/>
      <c r="T63" s="57" t="n">
        <v>1349.43844787956</v>
      </c>
      <c r="U63" s="42" t="n">
        <f aca="false">SUM(T63/$F63)</f>
        <v>3.93040324625115</v>
      </c>
      <c r="V63" s="42"/>
      <c r="W63" s="57" t="n">
        <v>1406.66551874236</v>
      </c>
      <c r="X63" s="42" t="n">
        <f aca="false">SUM(W63/$F63)</f>
        <v>4.09708403517192</v>
      </c>
      <c r="Y63" s="57" t="n">
        <f aca="false">SUM(W63-T63)</f>
        <v>57.2270708627973</v>
      </c>
      <c r="Z63" s="58" t="n">
        <f aca="false">SUM(W63-T63)/T63</f>
        <v>0.0424080631115268</v>
      </c>
      <c r="AA63" s="59" t="n">
        <v>1319.25910063455</v>
      </c>
      <c r="AB63" s="42" t="n">
        <v>3.64421118845171</v>
      </c>
      <c r="AC63" s="60" t="n">
        <v>57.2270708627973</v>
      </c>
      <c r="AD63" s="41" t="n">
        <f aca="false">SUM(AA63-W63)/W63</f>
        <v>-0.0621373147654608</v>
      </c>
      <c r="AE63" s="61"/>
      <c r="AF63" s="122" t="n">
        <v>1516.15724387621</v>
      </c>
      <c r="AG63" s="42" t="n">
        <f aca="false">SUM(AF63/$F63)</f>
        <v>4.41599197245499</v>
      </c>
      <c r="AH63" s="62" t="n">
        <f aca="false">SUM(AF63-AA63)</f>
        <v>196.898143241667</v>
      </c>
      <c r="AI63" s="32" t="n">
        <f aca="false">SUM(AF63-AA63)/AA63</f>
        <v>0.149249031632196</v>
      </c>
      <c r="AJ63" s="45"/>
      <c r="AK63" s="63" t="n">
        <f aca="false">SUM(F63*$AL$59)</f>
        <v>1373.33333333333</v>
      </c>
      <c r="AM63" s="65" t="n">
        <f aca="false">SUM(AK63-AA63)</f>
        <v>54.0742326987879</v>
      </c>
      <c r="AN63" s="63" t="n">
        <f aca="false">AK63</f>
        <v>1373.33333333333</v>
      </c>
      <c r="AO63" s="65" t="n">
        <f aca="false">SUM(AN63-AA63)</f>
        <v>54.0742326987879</v>
      </c>
    </row>
    <row r="64" customFormat="false" ht="15.75" hidden="false" customHeight="true" outlineLevel="0" collapsed="false">
      <c r="A64" s="79" t="s">
        <v>147</v>
      </c>
      <c r="B64" s="74" t="s">
        <v>148</v>
      </c>
      <c r="C64" s="118" t="s">
        <v>138</v>
      </c>
      <c r="D64" s="82"/>
      <c r="E64" s="53" t="n">
        <f aca="false">AVERAGE('[1]Avg master'!G41:I41)</f>
        <v>361.666666666667</v>
      </c>
      <c r="F64" s="53" t="n">
        <f aca="false">'[1]Avg master'!L41</f>
        <v>366.666666666667</v>
      </c>
      <c r="G64" s="54" t="n">
        <f aca="false">+(E64/$E$72)</f>
        <v>0.00138738641972467</v>
      </c>
      <c r="H64" s="54" t="n">
        <f aca="false">+(F64/$F$72)</f>
        <v>0.00141617225804375</v>
      </c>
      <c r="I64" s="41" t="n">
        <f aca="false">SUM(H64-G64)</f>
        <v>2.87858383190803E-005</v>
      </c>
      <c r="J64" s="45" t="n">
        <v>371</v>
      </c>
      <c r="K64" s="45" t="n">
        <v>369</v>
      </c>
      <c r="L64" s="45" t="n">
        <v>368</v>
      </c>
      <c r="M64" s="55" t="n">
        <f aca="false">AVERAGE(J64:L64)</f>
        <v>369.333333333333</v>
      </c>
      <c r="N64" s="56" t="n">
        <f aca="false">+(M64/$M$72)</f>
        <v>0.00338251411161686</v>
      </c>
      <c r="O64" s="14"/>
      <c r="P64" s="57" t="n">
        <v>1227.121812</v>
      </c>
      <c r="Q64" s="45"/>
      <c r="R64" s="57" t="n">
        <v>1306.88472978</v>
      </c>
      <c r="S64" s="45"/>
      <c r="T64" s="57" t="n">
        <v>1349.43844787956</v>
      </c>
      <c r="U64" s="42" t="n">
        <f aca="false">SUM(T64/$F64)</f>
        <v>3.68028667603517</v>
      </c>
      <c r="V64" s="42"/>
      <c r="W64" s="57" t="n">
        <v>1492.9944051484</v>
      </c>
      <c r="X64" s="42" t="n">
        <f aca="false">SUM(W64/$F64)</f>
        <v>4.071802923132</v>
      </c>
      <c r="Y64" s="57" t="n">
        <f aca="false">SUM(W64-T64)</f>
        <v>143.555957268838</v>
      </c>
      <c r="Z64" s="58" t="n">
        <f aca="false">SUM(W64-T64)/T64</f>
        <v>0.106381997262946</v>
      </c>
      <c r="AA64" s="59" t="n">
        <v>1608.33343506077</v>
      </c>
      <c r="AB64" s="42" t="n">
        <v>4.13954086455194</v>
      </c>
      <c r="AC64" s="60" t="n">
        <v>143.555957268838</v>
      </c>
      <c r="AD64" s="41" t="n">
        <f aca="false">SUM(AA64-W64)/W64</f>
        <v>0.07725349104768</v>
      </c>
      <c r="AE64" s="61"/>
      <c r="AF64" s="122" t="n">
        <v>1516.15724387621</v>
      </c>
      <c r="AG64" s="42" t="n">
        <f aca="false">SUM(AF64/$F64)</f>
        <v>4.13497430148058</v>
      </c>
      <c r="AH64" s="62" t="n">
        <f aca="false">SUM(AF64-AA64)</f>
        <v>-92.1761911845558</v>
      </c>
      <c r="AI64" s="32" t="n">
        <f aca="false">SUM(AF64-AA64)/AA64</f>
        <v>-0.0573116178369276</v>
      </c>
      <c r="AJ64" s="45"/>
      <c r="AK64" s="63" t="n">
        <f aca="false">SUM(F64*$AL$59)</f>
        <v>1466.66666666667</v>
      </c>
      <c r="AM64" s="65" t="n">
        <f aca="false">SUM(AK64-AA64)</f>
        <v>-141.666768394102</v>
      </c>
      <c r="AN64" s="66" t="n">
        <f aca="false">SUM(AK64-(AM64*0.5))</f>
        <v>1537.50005086372</v>
      </c>
      <c r="AO64" s="65" t="n">
        <f aca="false">SUM(AN64-AA64)</f>
        <v>-70.8333841970507</v>
      </c>
    </row>
    <row r="65" customFormat="false" ht="15.75" hidden="false" customHeight="true" outlineLevel="0" collapsed="false">
      <c r="A65" s="106" t="s">
        <v>149</v>
      </c>
      <c r="B65" s="80" t="s">
        <v>150</v>
      </c>
      <c r="C65" s="123" t="s">
        <v>151</v>
      </c>
      <c r="D65" s="82"/>
      <c r="E65" s="53" t="n">
        <f aca="false">AVERAGE('[1]Avg master'!G28:I28)</f>
        <v>68.6666666666667</v>
      </c>
      <c r="F65" s="53" t="n">
        <f aca="false">'[1]Avg master'!L28</f>
        <v>65</v>
      </c>
      <c r="G65" s="54" t="n">
        <f aca="false">+(E65/$E$72)</f>
        <v>0.000263411615173532</v>
      </c>
      <c r="H65" s="54" t="n">
        <f aca="false">+(F65/$F$72)</f>
        <v>0.000251048718471392</v>
      </c>
      <c r="I65" s="41" t="n">
        <f aca="false">SUM(H65-G65)</f>
        <v>-1.23628967021398E-005</v>
      </c>
      <c r="J65" s="45" t="n">
        <v>131</v>
      </c>
      <c r="K65" s="45" t="n">
        <v>128</v>
      </c>
      <c r="L65" s="45" t="n">
        <v>126</v>
      </c>
      <c r="M65" s="55" t="n">
        <f aca="false">AVERAGE(J65:L65)</f>
        <v>128.333333333333</v>
      </c>
      <c r="N65" s="56" t="n">
        <f aca="false">+(M65/$M$72)</f>
        <v>0.00117533206946976</v>
      </c>
      <c r="O65" s="14"/>
      <c r="P65" s="57" t="n">
        <v>923.2630776</v>
      </c>
      <c r="Q65" s="45"/>
      <c r="R65" s="57" t="n">
        <v>983.275177644</v>
      </c>
      <c r="S65" s="45"/>
      <c r="T65" s="57" t="n">
        <v>1015.2917845951</v>
      </c>
      <c r="U65" s="42" t="n">
        <f aca="false">SUM(T65/$F65)</f>
        <v>15.6198736091554</v>
      </c>
      <c r="V65" s="42"/>
      <c r="W65" s="57" t="n">
        <v>819.862614448076</v>
      </c>
      <c r="X65" s="42" t="n">
        <f aca="false">SUM(W65/$F65)</f>
        <v>12.6132709915089</v>
      </c>
      <c r="Y65" s="57" t="n">
        <f aca="false">SUM(W65-T65)</f>
        <v>-195.429170147023</v>
      </c>
      <c r="Z65" s="58" t="n">
        <f aca="false">SUM(W65-T65)/T65</f>
        <v>-0.192485719979465</v>
      </c>
      <c r="AA65" s="59" t="n">
        <v>356.934981718407</v>
      </c>
      <c r="AB65" s="42" t="n">
        <v>10.1916623342993</v>
      </c>
      <c r="AC65" s="60" t="n">
        <v>-195.429170147023</v>
      </c>
      <c r="AD65" s="41" t="n">
        <f aca="false">SUM(AA65-W65)/W65</f>
        <v>-0.564640495336292</v>
      </c>
      <c r="AE65" s="61"/>
      <c r="AF65" s="124" t="n">
        <v>933.953247217115</v>
      </c>
      <c r="AG65" s="42" t="n">
        <f aca="false">SUM(AF65/$F65)</f>
        <v>14.3685114956479</v>
      </c>
      <c r="AH65" s="62" t="n">
        <f aca="false">SUM(AF65-AA65)</f>
        <v>577.018265498708</v>
      </c>
      <c r="AI65" s="32" t="n">
        <f aca="false">SUM(AF65-AA65)/AA65</f>
        <v>1.6165920827394</v>
      </c>
      <c r="AJ65" s="45"/>
      <c r="AK65" s="63" t="n">
        <v>1200</v>
      </c>
      <c r="AM65" s="65" t="n">
        <f aca="false">SUM(AK65-AA65)</f>
        <v>843.065018281593</v>
      </c>
      <c r="AN65" s="63" t="n">
        <f aca="false">AK65</f>
        <v>1200</v>
      </c>
      <c r="AO65" s="65" t="n">
        <f aca="false">SUM(AN65-AA65)</f>
        <v>843.065018281593</v>
      </c>
    </row>
    <row r="66" customFormat="false" ht="15.75" hidden="false" customHeight="true" outlineLevel="0" collapsed="false">
      <c r="A66" s="106" t="s">
        <v>152</v>
      </c>
      <c r="B66" s="78" t="s">
        <v>153</v>
      </c>
      <c r="C66" s="123" t="s">
        <v>151</v>
      </c>
      <c r="D66" s="82"/>
      <c r="E66" s="53" t="n">
        <f aca="false">AVERAGE('[1]Avg master'!G11:I11)</f>
        <v>83.3333333333333</v>
      </c>
      <c r="F66" s="53" t="n">
        <f aca="false">'[1]Avg master'!L11</f>
        <v>83</v>
      </c>
      <c r="G66" s="54" t="n">
        <f aca="false">+(E66/$E$72)</f>
        <v>0.000319674290259141</v>
      </c>
      <c r="H66" s="54" t="n">
        <f aca="false">+(F66/$F$72)</f>
        <v>0.000320569902048085</v>
      </c>
      <c r="I66" s="41" t="n">
        <f aca="false">SUM(H66-G66)</f>
        <v>8.95611788944751E-007</v>
      </c>
      <c r="J66" s="45" t="n">
        <v>111</v>
      </c>
      <c r="K66" s="45" t="n">
        <v>104</v>
      </c>
      <c r="L66" s="45" t="n">
        <v>95</v>
      </c>
      <c r="M66" s="55" t="n">
        <f aca="false">AVERAGE(J66:L66)</f>
        <v>103.333333333333</v>
      </c>
      <c r="N66" s="56" t="n">
        <f aca="false">+(M66/$M$72)</f>
        <v>0.000946371276715908</v>
      </c>
      <c r="O66" s="14"/>
      <c r="P66" s="72" t="n">
        <v>923.2630776</v>
      </c>
      <c r="Q66" s="45"/>
      <c r="R66" s="72" t="n">
        <v>983.275177644</v>
      </c>
      <c r="S66" s="45"/>
      <c r="T66" s="72" t="n">
        <v>1015.2917845951</v>
      </c>
      <c r="U66" s="42" t="n">
        <f aca="false">SUM(T66/$F66)</f>
        <v>12.2324311397</v>
      </c>
      <c r="V66" s="42"/>
      <c r="W66" s="72" t="n">
        <v>1152.32834787676</v>
      </c>
      <c r="X66" s="42" t="n">
        <f aca="false">SUM(W66/$F66)</f>
        <v>13.8834740708043</v>
      </c>
      <c r="Y66" s="57" t="n">
        <f aca="false">SUM(W66-T66)</f>
        <v>137.036563281661</v>
      </c>
      <c r="Z66" s="58" t="n">
        <f aca="false">SUM(W66-T66)/T66</f>
        <v>0.134972591486408</v>
      </c>
      <c r="AA66" s="59" t="n">
        <v>1356.73835701501</v>
      </c>
      <c r="AB66" s="42" t="n">
        <v>14.7734403573944</v>
      </c>
      <c r="AC66" s="60" t="n">
        <v>137.036563281661</v>
      </c>
      <c r="AD66" s="41" t="n">
        <f aca="false">SUM(AA66-W66)/W66</f>
        <v>0.177388683976136</v>
      </c>
      <c r="AE66" s="61"/>
      <c r="AF66" s="125" t="n">
        <v>933.953247217115</v>
      </c>
      <c r="AG66" s="42" t="n">
        <f aca="false">SUM(AF66/$F66)</f>
        <v>11.252448761652</v>
      </c>
      <c r="AH66" s="62" t="n">
        <f aca="false">SUM(AF66-AA66)</f>
        <v>-422.785109797899</v>
      </c>
      <c r="AI66" s="32" t="n">
        <f aca="false">SUM(AF66-AA66)/AA66</f>
        <v>-0.311618749195001</v>
      </c>
      <c r="AJ66" s="45"/>
      <c r="AK66" s="63" t="n">
        <v>1200</v>
      </c>
      <c r="AM66" s="65" t="n">
        <f aca="false">SUM(AK66-AA66)</f>
        <v>-156.738357015014</v>
      </c>
      <c r="AN66" s="66" t="n">
        <f aca="false">SUM(AK66-(AM66*0.5))</f>
        <v>1278.36917850751</v>
      </c>
      <c r="AO66" s="65" t="n">
        <f aca="false">SUM(AN66-AA66)</f>
        <v>-78.3691785075068</v>
      </c>
    </row>
    <row r="67" customFormat="false" ht="15.75" hidden="false" customHeight="true" outlineLevel="0" collapsed="false">
      <c r="A67" s="79" t="s">
        <v>154</v>
      </c>
      <c r="B67" s="80" t="s">
        <v>155</v>
      </c>
      <c r="C67" s="118" t="s">
        <v>156</v>
      </c>
      <c r="D67" s="82"/>
      <c r="E67" s="53" t="n">
        <f aca="false">AVERAGE('[1]Avg master'!G40:I40)</f>
        <v>674.666666666667</v>
      </c>
      <c r="F67" s="53" t="n">
        <f aca="false">'[1]Avg master'!L40</f>
        <v>676</v>
      </c>
      <c r="G67" s="54" t="n">
        <f aca="false">+(E67/$E$72)</f>
        <v>0.002588083053938</v>
      </c>
      <c r="H67" s="54" t="n">
        <f aca="false">+(F67/$F$72)</f>
        <v>0.00261090667210248</v>
      </c>
      <c r="I67" s="41" t="n">
        <f aca="false">SUM(H67-G67)</f>
        <v>2.28236181644761E-005</v>
      </c>
      <c r="J67" s="45" t="n">
        <v>952</v>
      </c>
      <c r="K67" s="45" t="n">
        <v>904</v>
      </c>
      <c r="L67" s="45" t="n">
        <v>887</v>
      </c>
      <c r="M67" s="55" t="n">
        <f aca="false">AVERAGE(J67:L67)</f>
        <v>914.333333333333</v>
      </c>
      <c r="N67" s="56" t="n">
        <f aca="false">+(M67/$M$72)</f>
        <v>0.00837385939365077</v>
      </c>
      <c r="O67" s="14"/>
      <c r="P67" s="57" t="n">
        <v>2454.243624</v>
      </c>
      <c r="Q67" s="45"/>
      <c r="R67" s="57" t="n">
        <v>2613.76945956</v>
      </c>
      <c r="S67" s="45"/>
      <c r="T67" s="57" t="n">
        <v>2698.87689575912</v>
      </c>
      <c r="U67" s="42" t="n">
        <f aca="false">SUM(T67/$F67)</f>
        <v>3.99242144343066</v>
      </c>
      <c r="V67" s="42"/>
      <c r="W67" s="57" t="n">
        <v>3029.31369267355</v>
      </c>
      <c r="X67" s="42" t="n">
        <f aca="false">SUM(W67/$F67)</f>
        <v>4.48123327318573</v>
      </c>
      <c r="Y67" s="57" t="n">
        <f aca="false">SUM(W67-T67)</f>
        <v>330.436796914425</v>
      </c>
      <c r="Z67" s="58" t="n">
        <f aca="false">SUM(W67-T67)/T67</f>
        <v>0.122434927444693</v>
      </c>
      <c r="AA67" s="59" t="n">
        <v>3342.82365466891</v>
      </c>
      <c r="AB67" s="42" t="n">
        <v>4.54624366084075</v>
      </c>
      <c r="AC67" s="60" t="n">
        <v>330.436796914425</v>
      </c>
      <c r="AD67" s="41" t="n">
        <f aca="false">SUM(AA67-W67)/W67</f>
        <v>0.103492075698066</v>
      </c>
      <c r="AE67" s="61"/>
      <c r="AF67" s="122" t="n">
        <v>2982.99367857512</v>
      </c>
      <c r="AG67" s="42" t="n">
        <f aca="false">SUM(AF67/$F67)</f>
        <v>4.41271254227089</v>
      </c>
      <c r="AH67" s="62" t="n">
        <f aca="false">SUM(AF67-AA67)</f>
        <v>-359.829976093788</v>
      </c>
      <c r="AI67" s="32" t="n">
        <f aca="false">SUM(AF67-AA67)/AA67</f>
        <v>-0.10764252418497</v>
      </c>
      <c r="AJ67" s="45"/>
      <c r="AK67" s="63" t="n">
        <f aca="false">SUM(F67*$AL$59)</f>
        <v>2704</v>
      </c>
      <c r="AM67" s="65" t="n">
        <f aca="false">SUM(AK67-AA67)</f>
        <v>-638.82365466891</v>
      </c>
      <c r="AN67" s="69" t="n">
        <f aca="false">SUM(AK67-(AM67*0.75))</f>
        <v>3183.11774100168</v>
      </c>
      <c r="AO67" s="65" t="n">
        <f aca="false">SUM(AN67-AA67)</f>
        <v>-159.705913667228</v>
      </c>
    </row>
    <row r="68" customFormat="false" ht="15.75" hidden="false" customHeight="true" outlineLevel="0" collapsed="false">
      <c r="A68" s="79" t="s">
        <v>157</v>
      </c>
      <c r="B68" s="78" t="s">
        <v>158</v>
      </c>
      <c r="C68" s="118" t="s">
        <v>156</v>
      </c>
      <c r="D68" s="82"/>
      <c r="E68" s="53" t="n">
        <f aca="false">AVERAGE('[1]Avg master'!G27:I27)</f>
        <v>1321</v>
      </c>
      <c r="F68" s="53" t="n">
        <f aca="false">'[1]Avg master'!L27</f>
        <v>1281.66666666667</v>
      </c>
      <c r="G68" s="54" t="n">
        <f aca="false">+(E68/$E$72)</f>
        <v>0.0050674768491879</v>
      </c>
      <c r="H68" s="54" t="n">
        <f aca="false">+(F68/$F$72)</f>
        <v>0.00495016575652566</v>
      </c>
      <c r="I68" s="41" t="n">
        <f aca="false">SUM(H68-G68)</f>
        <v>-0.000117311092662242</v>
      </c>
      <c r="J68" s="45" t="n">
        <v>2373</v>
      </c>
      <c r="K68" s="45" t="n">
        <v>2279</v>
      </c>
      <c r="L68" s="45" t="n">
        <v>2213</v>
      </c>
      <c r="M68" s="55" t="n">
        <f aca="false">AVERAGE(J68:L68)</f>
        <v>2288.33333333333</v>
      </c>
      <c r="N68" s="56" t="n">
        <f aca="false">+(M68/$M$72)</f>
        <v>0.0209575445634023</v>
      </c>
      <c r="O68" s="14"/>
      <c r="P68" s="57" t="n">
        <v>2454.243624</v>
      </c>
      <c r="Q68" s="45"/>
      <c r="R68" s="57" t="n">
        <v>2613.76945956</v>
      </c>
      <c r="S68" s="45"/>
      <c r="T68" s="57" t="n">
        <v>2698.87689575912</v>
      </c>
      <c r="U68" s="42" t="n">
        <f aca="false">SUM(T68/$F68)</f>
        <v>2.10575570540374</v>
      </c>
      <c r="V68" s="42"/>
      <c r="W68" s="57" t="n">
        <v>2715.11541320676</v>
      </c>
      <c r="X68" s="42" t="n">
        <f aca="false">SUM(W68/$F68)</f>
        <v>2.11842554996627</v>
      </c>
      <c r="Y68" s="57" t="n">
        <f aca="false">SUM(W68-T68)</f>
        <v>16.2385174476399</v>
      </c>
      <c r="Z68" s="58" t="n">
        <f aca="false">SUM(W68-T68)/T68</f>
        <v>0.00601676848364453</v>
      </c>
      <c r="AA68" s="59" t="n">
        <v>2130.52904311606</v>
      </c>
      <c r="AB68" s="42" t="n">
        <v>1.65108369722033</v>
      </c>
      <c r="AC68" s="60" t="n">
        <v>16.2385174476399</v>
      </c>
      <c r="AD68" s="41" t="n">
        <f aca="false">SUM(AA68-W68)/W68</f>
        <v>-0.215308110751825</v>
      </c>
      <c r="AE68" s="61"/>
      <c r="AF68" s="122" t="n">
        <v>2982.99367857512</v>
      </c>
      <c r="AG68" s="42" t="n">
        <f aca="false">SUM(AF68/$F68)</f>
        <v>2.32743329927838</v>
      </c>
      <c r="AH68" s="62" t="n">
        <f aca="false">SUM(AF68-AA68)</f>
        <v>852.464635459067</v>
      </c>
      <c r="AI68" s="32" t="n">
        <f aca="false">SUM(AF68-AA68)/AA68</f>
        <v>0.4001187583964</v>
      </c>
      <c r="AJ68" s="45"/>
      <c r="AK68" s="63" t="n">
        <f aca="false">SUM(F68*$AL$59)</f>
        <v>5126.66666666667</v>
      </c>
      <c r="AM68" s="65" t="n">
        <f aca="false">SUM(AK68-AA68)</f>
        <v>2996.13762355061</v>
      </c>
      <c r="AN68" s="69" t="n">
        <f aca="false">SUM(AK68-(AM68*0.75))</f>
        <v>2879.56344900371</v>
      </c>
      <c r="AO68" s="65" t="n">
        <f aca="false">SUM(AN68-AA68)</f>
        <v>749.034405887653</v>
      </c>
    </row>
    <row r="69" customFormat="false" ht="15.75" hidden="false" customHeight="true" outlineLevel="0" collapsed="false">
      <c r="A69" s="106" t="s">
        <v>159</v>
      </c>
      <c r="B69" s="126"/>
      <c r="C69" s="110"/>
      <c r="D69" s="82"/>
      <c r="E69" s="53"/>
      <c r="F69" s="53"/>
      <c r="G69" s="54"/>
      <c r="H69" s="54"/>
      <c r="I69" s="41"/>
      <c r="J69" s="45"/>
      <c r="K69" s="45"/>
      <c r="L69" s="45"/>
      <c r="M69" s="55"/>
      <c r="N69" s="56"/>
      <c r="O69" s="14"/>
      <c r="P69" s="127"/>
      <c r="Q69" s="128"/>
      <c r="R69" s="127"/>
      <c r="S69" s="128"/>
      <c r="T69" s="127"/>
      <c r="U69" s="42"/>
      <c r="V69" s="42"/>
      <c r="W69" s="127"/>
      <c r="X69" s="42"/>
      <c r="Y69" s="57"/>
      <c r="Z69" s="58"/>
      <c r="AA69" s="59"/>
      <c r="AB69" s="42"/>
      <c r="AC69" s="95"/>
      <c r="AD69" s="41"/>
      <c r="AE69" s="61"/>
      <c r="AF69" s="59"/>
      <c r="AG69" s="42"/>
      <c r="AH69" s="62"/>
      <c r="AI69" s="32"/>
      <c r="AJ69" s="45"/>
    </row>
    <row r="70" customFormat="false" ht="15.75" hidden="false" customHeight="true" outlineLevel="0" collapsed="false">
      <c r="A70" s="129"/>
      <c r="B70" s="129"/>
      <c r="C70" s="12"/>
      <c r="D70" s="12"/>
      <c r="E70" s="12"/>
      <c r="F70" s="130"/>
      <c r="G70" s="131"/>
      <c r="H70" s="131"/>
      <c r="I70" s="12"/>
      <c r="J70" s="129"/>
      <c r="K70" s="129"/>
      <c r="L70" s="129"/>
      <c r="M70" s="45"/>
      <c r="N70" s="131"/>
      <c r="O70" s="14"/>
      <c r="P70" s="132"/>
      <c r="Q70" s="45"/>
      <c r="R70" s="132"/>
      <c r="S70" s="45"/>
      <c r="T70" s="132"/>
      <c r="U70" s="42"/>
      <c r="V70" s="42"/>
      <c r="W70" s="132"/>
      <c r="X70" s="42"/>
      <c r="Y70" s="42"/>
      <c r="Z70" s="42"/>
      <c r="AA70" s="45"/>
      <c r="AB70" s="42"/>
      <c r="AC70" s="133"/>
      <c r="AD70" s="42"/>
      <c r="AE70" s="45"/>
      <c r="AF70" s="45"/>
      <c r="AG70" s="42"/>
      <c r="AH70" s="36"/>
      <c r="AI70" s="32"/>
      <c r="AJ70" s="45"/>
    </row>
    <row r="71" customFormat="false" ht="15.75" hidden="false" customHeight="true" outlineLevel="0" collapsed="false">
      <c r="A71" s="134"/>
      <c r="B71" s="134"/>
      <c r="C71" s="135"/>
      <c r="D71" s="135"/>
      <c r="E71" s="135"/>
      <c r="F71" s="136"/>
      <c r="G71" s="137"/>
      <c r="H71" s="137"/>
      <c r="I71" s="135"/>
      <c r="J71" s="134"/>
      <c r="K71" s="134"/>
      <c r="L71" s="134"/>
      <c r="M71" s="138"/>
      <c r="N71" s="137"/>
      <c r="O71" s="137"/>
      <c r="P71" s="57"/>
      <c r="Q71" s="139"/>
      <c r="R71" s="57"/>
      <c r="S71" s="139"/>
      <c r="T71" s="57"/>
      <c r="U71" s="140"/>
      <c r="V71" s="140"/>
      <c r="W71" s="57"/>
      <c r="X71" s="140"/>
      <c r="Y71" s="140"/>
      <c r="Z71" s="140"/>
      <c r="AA71" s="139"/>
      <c r="AB71" s="140"/>
      <c r="AC71" s="141"/>
      <c r="AD71" s="140"/>
      <c r="AE71" s="139"/>
      <c r="AF71" s="139"/>
      <c r="AG71" s="140"/>
      <c r="AH71" s="36"/>
      <c r="AI71" s="32"/>
      <c r="AJ71" s="139"/>
    </row>
    <row r="72" customFormat="false" ht="15.75" hidden="false" customHeight="true" outlineLevel="0" collapsed="false">
      <c r="A72" s="142" t="s">
        <v>160</v>
      </c>
      <c r="B72" s="142"/>
      <c r="C72" s="143"/>
      <c r="D72" s="143"/>
      <c r="E72" s="144" t="n">
        <f aca="false">SUM(E14:E69)</f>
        <v>260682</v>
      </c>
      <c r="F72" s="144" t="n">
        <f aca="false">SUM(F14:F69)</f>
        <v>258913.888888889</v>
      </c>
      <c r="G72" s="145" t="n">
        <f aca="false">SUM(G14:G71)</f>
        <v>1</v>
      </c>
      <c r="H72" s="145" t="n">
        <f aca="false">SUM(H14:H71)</f>
        <v>0.965212372195818</v>
      </c>
      <c r="I72" s="146" t="n">
        <f aca="false">SUM(I14:I69)</f>
        <v>-0.0347876278041819</v>
      </c>
      <c r="J72" s="142"/>
      <c r="K72" s="142"/>
      <c r="L72" s="142"/>
      <c r="M72" s="144" t="n">
        <f aca="false">SUM(M14:M69)</f>
        <v>109189</v>
      </c>
      <c r="N72" s="145" t="n">
        <f aca="false">SUM(N14:N71)</f>
        <v>1</v>
      </c>
      <c r="O72" s="145"/>
      <c r="P72" s="147" t="n">
        <f aca="false">SUM(P14:P70)</f>
        <v>193321.2194896</v>
      </c>
      <c r="Q72" s="148"/>
      <c r="R72" s="149" t="n">
        <f aca="false">SUM(R14:R70)</f>
        <v>211900.088756424</v>
      </c>
      <c r="S72" s="148"/>
      <c r="T72" s="149" t="n">
        <f aca="false">SUM(T14:T70)</f>
        <v>222349.141575148</v>
      </c>
      <c r="U72" s="150"/>
      <c r="V72" s="150"/>
      <c r="W72" s="149" t="n">
        <f aca="false">SUM(W13:W69)</f>
        <v>249322.012821741</v>
      </c>
      <c r="X72" s="150"/>
      <c r="Y72" s="149" t="n">
        <f aca="false">SUM(W72-T72)</f>
        <v>26972.8712465923</v>
      </c>
      <c r="Z72" s="151" t="n">
        <f aca="false">SUM(W72-T72)/T72</f>
        <v>0.121308636748104</v>
      </c>
      <c r="AA72" s="149" t="n">
        <f aca="false">SUM(AA13:AA69)</f>
        <v>261757.815966714</v>
      </c>
      <c r="AB72" s="150"/>
      <c r="AC72" s="152"/>
      <c r="AD72" s="151" t="e">
        <f aca="false">SUM(AA72-X72)/X72</f>
        <v>#DIV/0!</v>
      </c>
      <c r="AE72" s="149"/>
      <c r="AF72" s="149" t="n">
        <f aca="false">SUM(AF13:AF69)</f>
        <v>281871.942646165</v>
      </c>
      <c r="AG72" s="150"/>
      <c r="AH72" s="153" t="n">
        <f aca="false">SUM(AH14:AH70)</f>
        <v>20783.6339791286</v>
      </c>
      <c r="AI72" s="154" t="n">
        <f aca="false">MEDIAN(AI14:AI69)</f>
        <v>0.092784477662492</v>
      </c>
      <c r="AJ72" s="155"/>
      <c r="AK72" s="149" t="n">
        <f aca="false">SUM(AK13:AK69)</f>
        <v>290403</v>
      </c>
      <c r="AM72" s="65"/>
      <c r="AN72" s="156" t="n">
        <f aca="false">SUM(AN13:AN69)</f>
        <v>267750.572350548</v>
      </c>
    </row>
    <row r="73" customFormat="false" ht="15.75" hidden="false" customHeight="true" outlineLevel="0" collapsed="false">
      <c r="A73" s="79" t="s">
        <v>161</v>
      </c>
      <c r="B73" s="79" t="n">
        <f aca="false">COUNTIF(B14:B69,"*")</f>
        <v>54</v>
      </c>
      <c r="C73" s="82"/>
      <c r="D73" s="82"/>
      <c r="E73" s="45" t="n">
        <f aca="false">COUNTIF(E14:E70,"&gt;1")</f>
        <v>52</v>
      </c>
      <c r="F73" s="45" t="n">
        <f aca="false">COUNTIF(F14:F70,"&gt;1")</f>
        <v>53</v>
      </c>
      <c r="G73" s="157"/>
      <c r="H73" s="157"/>
      <c r="I73" s="82"/>
      <c r="J73" s="79"/>
      <c r="K73" s="79"/>
      <c r="L73" s="79"/>
      <c r="M73" s="60"/>
      <c r="N73" s="157"/>
      <c r="O73" s="41"/>
      <c r="P73" s="45" t="n">
        <f aca="false">COUNTIF(P14:P70,"&gt;1")</f>
        <v>49</v>
      </c>
      <c r="Q73" s="45"/>
      <c r="R73" s="45" t="n">
        <f aca="false">COUNTIF(R14:R70,"&gt;1")</f>
        <v>53</v>
      </c>
      <c r="S73" s="45"/>
      <c r="T73" s="45" t="n">
        <f aca="false">COUNTIF(T14:T70,"&gt;1")</f>
        <v>53</v>
      </c>
      <c r="U73" s="42"/>
      <c r="V73" s="42"/>
      <c r="W73" s="45" t="n">
        <f aca="false">COUNTIF(W14:W70,"&gt;1")</f>
        <v>53</v>
      </c>
      <c r="X73" s="42"/>
      <c r="Y73" s="42"/>
      <c r="Z73" s="42"/>
      <c r="AA73" s="45" t="n">
        <f aca="false">COUNTIF(AA14:AA70,"&gt;1")</f>
        <v>53</v>
      </c>
      <c r="AB73" s="42"/>
      <c r="AC73" s="44"/>
      <c r="AD73" s="42"/>
      <c r="AE73" s="79"/>
      <c r="AF73" s="45" t="n">
        <f aca="false">COUNTIF(AF14:AF70,"&gt;1")</f>
        <v>52</v>
      </c>
      <c r="AG73" s="42"/>
      <c r="AH73" s="158"/>
      <c r="AI73" s="159"/>
      <c r="AJ73" s="45"/>
    </row>
    <row r="74" customFormat="false" ht="15.75" hidden="false" customHeight="true" outlineLevel="0" collapsed="false">
      <c r="A74" s="87" t="s">
        <v>162</v>
      </c>
      <c r="B74" s="79"/>
      <c r="C74" s="82"/>
      <c r="D74" s="82"/>
      <c r="E74" s="82"/>
      <c r="F74" s="53"/>
      <c r="G74" s="157"/>
      <c r="H74" s="157"/>
      <c r="I74" s="160"/>
      <c r="J74" s="79"/>
      <c r="K74" s="79"/>
      <c r="L74" s="79"/>
      <c r="M74" s="60"/>
      <c r="N74" s="157"/>
      <c r="O74" s="41"/>
      <c r="P74" s="60"/>
      <c r="Q74" s="45"/>
      <c r="R74" s="45"/>
      <c r="S74" s="45"/>
      <c r="T74" s="45"/>
      <c r="U74" s="42"/>
      <c r="V74" s="42"/>
      <c r="W74" s="45"/>
      <c r="X74" s="42"/>
      <c r="Y74" s="42"/>
      <c r="Z74" s="42"/>
      <c r="AA74" s="60"/>
      <c r="AB74" s="42"/>
      <c r="AC74" s="44"/>
      <c r="AD74" s="42"/>
      <c r="AE74" s="45"/>
      <c r="AF74" s="60"/>
      <c r="AG74" s="42"/>
      <c r="AH74" s="36"/>
      <c r="AI74" s="32"/>
      <c r="AJ74" s="45"/>
      <c r="AN74" s="65" t="n">
        <f aca="false">SUM(AN72-AF72)</f>
        <v>-14121.3702956173</v>
      </c>
      <c r="AO74" s="0" t="s">
        <v>163</v>
      </c>
    </row>
    <row r="75" customFormat="false" ht="15.75" hidden="false" customHeight="true" outlineLevel="0" collapsed="false">
      <c r="A75" s="79"/>
      <c r="B75" s="79"/>
      <c r="C75" s="82"/>
      <c r="D75" s="82"/>
      <c r="E75" s="82"/>
      <c r="F75" s="53"/>
      <c r="G75" s="157"/>
      <c r="H75" s="157"/>
      <c r="I75" s="82"/>
      <c r="J75" s="79"/>
      <c r="K75" s="79"/>
      <c r="L75" s="79"/>
      <c r="M75" s="60"/>
      <c r="N75" s="157"/>
      <c r="O75" s="41"/>
      <c r="P75" s="60"/>
      <c r="Q75" s="45"/>
      <c r="R75" s="45"/>
      <c r="S75" s="45"/>
      <c r="T75" s="45"/>
      <c r="U75" s="42"/>
      <c r="V75" s="42"/>
      <c r="W75" s="45"/>
      <c r="X75" s="42"/>
      <c r="Y75" s="42"/>
      <c r="Z75" s="42"/>
      <c r="AA75" s="45"/>
      <c r="AB75" s="42"/>
      <c r="AC75" s="44"/>
      <c r="AD75" s="42"/>
      <c r="AE75" s="45"/>
      <c r="AF75" s="45"/>
      <c r="AG75" s="42"/>
      <c r="AH75" s="36"/>
      <c r="AI75" s="32"/>
      <c r="AJ75" s="45"/>
    </row>
    <row r="76" customFormat="false" ht="15.75" hidden="false" customHeight="true" outlineLevel="0" collapsed="false">
      <c r="A76" s="79" t="s">
        <v>164</v>
      </c>
      <c r="B76" s="79"/>
      <c r="C76" s="82"/>
      <c r="D76" s="82"/>
      <c r="E76" s="82"/>
      <c r="F76" s="53"/>
      <c r="G76" s="157"/>
      <c r="H76" s="157"/>
      <c r="I76" s="82"/>
      <c r="J76" s="79"/>
      <c r="K76" s="79"/>
      <c r="L76" s="79"/>
      <c r="M76" s="60"/>
      <c r="N76" s="157"/>
      <c r="O76" s="41"/>
      <c r="P76" s="95" t="n">
        <v>218234.62</v>
      </c>
      <c r="Q76" s="45"/>
      <c r="R76" s="95" t="n">
        <v>213467.6</v>
      </c>
      <c r="S76" s="45"/>
      <c r="T76" s="95" t="n">
        <v>213467.6</v>
      </c>
      <c r="U76" s="42"/>
      <c r="V76" s="42"/>
      <c r="W76" s="95" t="n">
        <v>213467.6</v>
      </c>
      <c r="X76" s="42"/>
      <c r="Y76" s="42"/>
      <c r="Z76" s="42"/>
      <c r="AA76" s="95"/>
      <c r="AB76" s="42"/>
      <c r="AC76" s="44"/>
      <c r="AD76" s="42"/>
      <c r="AE76" s="95"/>
      <c r="AF76" s="95"/>
      <c r="AG76" s="42"/>
      <c r="AH76" s="62"/>
      <c r="AI76" s="32"/>
      <c r="AJ76" s="45"/>
    </row>
    <row r="77" customFormat="false" ht="15.75" hidden="false" customHeight="true" outlineLevel="0" collapsed="false">
      <c r="A77" s="56" t="s">
        <v>165</v>
      </c>
      <c r="B77" s="56"/>
      <c r="C77" s="82"/>
      <c r="D77" s="82"/>
      <c r="E77" s="82"/>
      <c r="F77" s="53"/>
      <c r="G77" s="41"/>
      <c r="H77" s="41"/>
      <c r="I77" s="82"/>
      <c r="J77" s="56"/>
      <c r="K77" s="56"/>
      <c r="L77" s="56"/>
      <c r="M77" s="41"/>
      <c r="N77" s="41"/>
      <c r="O77" s="41"/>
      <c r="P77" s="41"/>
      <c r="Q77" s="41"/>
      <c r="R77" s="41" t="n">
        <f aca="false">SUM(R72-N72)/N72</f>
        <v>211899.088756424</v>
      </c>
      <c r="S77" s="41"/>
      <c r="T77" s="41" t="e">
        <f aca="false">SUM(T72-S72)/S72</f>
        <v>#DIV/0!</v>
      </c>
      <c r="U77" s="42"/>
      <c r="V77" s="42"/>
      <c r="W77" s="41" t="e">
        <f aca="false">SUM(W72-S72)/S72</f>
        <v>#DIV/0!</v>
      </c>
      <c r="X77" s="42"/>
      <c r="Y77" s="42"/>
      <c r="Z77" s="42"/>
      <c r="AA77" s="41"/>
      <c r="AB77" s="42"/>
      <c r="AC77" s="44"/>
      <c r="AD77" s="42"/>
      <c r="AE77" s="41"/>
      <c r="AF77" s="41"/>
      <c r="AG77" s="42"/>
      <c r="AH77" s="32"/>
      <c r="AI77" s="32"/>
      <c r="AJ77" s="41"/>
    </row>
    <row r="78" customFormat="false" ht="15.75" hidden="false" customHeight="true" outlineLevel="0" collapsed="false">
      <c r="A78" s="45"/>
      <c r="B78" s="45"/>
      <c r="C78" s="18"/>
      <c r="D78" s="18"/>
      <c r="E78" s="18"/>
      <c r="F78" s="161"/>
      <c r="G78" s="157"/>
      <c r="H78" s="157"/>
      <c r="I78" s="18"/>
      <c r="J78" s="45"/>
      <c r="K78" s="45"/>
      <c r="L78" s="45"/>
      <c r="M78" s="60"/>
      <c r="N78" s="157"/>
      <c r="O78" s="41"/>
      <c r="P78" s="95" t="n">
        <f aca="false">SUM(P72-P76)</f>
        <v>-24913.4005103999</v>
      </c>
      <c r="Q78" s="45"/>
      <c r="R78" s="95" t="n">
        <f aca="false">SUM(R72-R76)</f>
        <v>-1567.51124357595</v>
      </c>
      <c r="S78" s="45"/>
      <c r="T78" s="95" t="n">
        <f aca="false">SUM(T72-T76)</f>
        <v>8881.5415751485</v>
      </c>
      <c r="U78" s="42"/>
      <c r="V78" s="42"/>
      <c r="W78" s="95" t="n">
        <f aca="false">SUM(W72-W76)</f>
        <v>35854.4128217408</v>
      </c>
      <c r="X78" s="42"/>
      <c r="Y78" s="42"/>
      <c r="Z78" s="42"/>
      <c r="AA78" s="95"/>
      <c r="AB78" s="42"/>
      <c r="AC78" s="44"/>
      <c r="AD78" s="42"/>
      <c r="AE78" s="95"/>
      <c r="AF78" s="95"/>
      <c r="AG78" s="42"/>
      <c r="AH78" s="62"/>
      <c r="AI78" s="32"/>
      <c r="AJ78" s="45"/>
    </row>
    <row r="79" customFormat="false" ht="15.75" hidden="false" customHeight="true" outlineLevel="0" collapsed="false">
      <c r="A79" s="162" t="s">
        <v>166</v>
      </c>
      <c r="B79" s="45"/>
      <c r="C79" s="18"/>
      <c r="D79" s="18"/>
      <c r="E79" s="60" t="n">
        <f aca="false">AVERAGE(E13:E69)</f>
        <v>4756.65454545455</v>
      </c>
      <c r="F79" s="60" t="n">
        <f aca="false">AVERAGE(F13:F69)</f>
        <v>4638.75396825397</v>
      </c>
      <c r="G79" s="157"/>
      <c r="H79" s="157"/>
      <c r="I79" s="18"/>
      <c r="J79" s="45"/>
      <c r="K79" s="45"/>
      <c r="L79" s="45"/>
      <c r="M79" s="60"/>
      <c r="N79" s="157"/>
      <c r="O79" s="41"/>
      <c r="P79" s="95"/>
      <c r="Q79" s="45"/>
      <c r="R79" s="95"/>
      <c r="S79" s="45"/>
      <c r="T79" s="95"/>
      <c r="U79" s="42"/>
      <c r="V79" s="42"/>
      <c r="W79" s="95"/>
      <c r="X79" s="42" t="n">
        <f aca="false">AVERAGE(X14:X69)</f>
        <v>2.67050226205966</v>
      </c>
      <c r="Y79" s="42"/>
      <c r="Z79" s="42"/>
      <c r="AA79" s="60" t="n">
        <f aca="false">AVERAGE(AA13:AA69)</f>
        <v>4847.36696234655</v>
      </c>
      <c r="AB79" s="42" t="n">
        <f aca="false">AVERAGE(AB14:AB69)</f>
        <v>2.54952462233022</v>
      </c>
      <c r="AC79" s="44"/>
      <c r="AD79" s="42"/>
      <c r="AE79" s="95"/>
      <c r="AF79" s="60" t="n">
        <f aca="false">AVERAGE(AF13:AF69)</f>
        <v>5318.33854049369</v>
      </c>
      <c r="AG79" s="42" t="n">
        <f aca="false">AVERAGE(AG14:AG69)</f>
        <v>3.08792560425253</v>
      </c>
      <c r="AH79" s="62"/>
      <c r="AI79" s="32"/>
      <c r="AJ79" s="45"/>
      <c r="AK79" s="60" t="n">
        <f aca="false">AVERAGE(AK13:AK69)</f>
        <v>5479.30188679245</v>
      </c>
      <c r="AN79" s="60" t="n">
        <f aca="false">AVERAGE(AN13:AN69)</f>
        <v>5051.89759151978</v>
      </c>
      <c r="AQ79" s="60" t="e">
        <f aca="false">AVERAGE(AQ14:AQ69)</f>
        <v>#DIV/0!</v>
      </c>
    </row>
    <row r="80" customFormat="false" ht="15.75" hidden="false" customHeight="true" outlineLevel="0" collapsed="false">
      <c r="A80" s="162" t="s">
        <v>167</v>
      </c>
      <c r="B80" s="45"/>
      <c r="C80" s="18"/>
      <c r="D80" s="18"/>
      <c r="E80" s="60" t="n">
        <f aca="false">MEDIAN(E13:E69)</f>
        <v>1132.66666666667</v>
      </c>
      <c r="F80" s="60" t="n">
        <f aca="false">MEDIAN(F13:F69)</f>
        <v>1216</v>
      </c>
      <c r="G80" s="157"/>
      <c r="H80" s="157"/>
      <c r="I80" s="18"/>
      <c r="J80" s="45"/>
      <c r="K80" s="45"/>
      <c r="L80" s="45"/>
      <c r="M80" s="60"/>
      <c r="N80" s="157"/>
      <c r="O80" s="41"/>
      <c r="P80" s="45"/>
      <c r="Q80" s="45"/>
      <c r="R80" s="45"/>
      <c r="S80" s="45"/>
      <c r="T80" s="45"/>
      <c r="U80" s="42" t="n">
        <f aca="false">MEDIAN(U14:U69)</f>
        <v>1.36417715819708</v>
      </c>
      <c r="V80" s="42"/>
      <c r="W80" s="45"/>
      <c r="X80" s="42" t="n">
        <f aca="false">MEDIAN(X14:X69)</f>
        <v>1.50725258012521</v>
      </c>
      <c r="Y80" s="42"/>
      <c r="Z80" s="42"/>
      <c r="AA80" s="60" t="n">
        <f aca="false">MEDIAN(AA13:AA69)</f>
        <v>1944.29072826599</v>
      </c>
      <c r="AB80" s="42" t="n">
        <f aca="false">MEDIAN(AB14:AB69)</f>
        <v>1.53518499457434</v>
      </c>
      <c r="AC80" s="44"/>
      <c r="AD80" s="42"/>
      <c r="AE80" s="42"/>
      <c r="AF80" s="60" t="n">
        <f aca="false">MEDIAN(AF13:AF69)</f>
        <v>2098.79492900306</v>
      </c>
      <c r="AG80" s="42" t="n">
        <f aca="false">MEDIAN(AG14:AG69)</f>
        <v>1.82451022515479</v>
      </c>
      <c r="AH80" s="42" t="n">
        <f aca="false">MEDIAN(AH14:AH69)</f>
        <v>204.177246746845</v>
      </c>
      <c r="AI80" s="42" t="n">
        <f aca="false">MEDIAN(AI14:AI69)</f>
        <v>0.092784477662492</v>
      </c>
      <c r="AJ80" s="42"/>
      <c r="AK80" s="60" t="n">
        <f aca="false">MEDIAN(AK13:AK69)</f>
        <v>1900</v>
      </c>
      <c r="AN80" s="60" t="n">
        <f aca="false">MEDIAN(AN13:AN69)</f>
        <v>1900</v>
      </c>
      <c r="AQ80" s="60" t="e">
        <f aca="false">MEDIAN(AQ14:AQ69)</f>
        <v>#VALUE!</v>
      </c>
    </row>
    <row r="81" customFormat="false" ht="15.75" hidden="false" customHeight="true" outlineLevel="0" collapsed="false">
      <c r="A81" s="162" t="s">
        <v>168</v>
      </c>
      <c r="B81" s="45"/>
      <c r="C81" s="18"/>
      <c r="D81" s="18"/>
      <c r="E81" s="60" t="n">
        <f aca="false">MIN(E13:E69)</f>
        <v>1</v>
      </c>
      <c r="F81" s="60" t="n">
        <f aca="false">MIN(F13:F69)</f>
        <v>1</v>
      </c>
      <c r="G81" s="157"/>
      <c r="H81" s="157"/>
      <c r="I81" s="18"/>
      <c r="J81" s="45"/>
      <c r="K81" s="45"/>
      <c r="L81" s="45"/>
      <c r="M81" s="60"/>
      <c r="N81" s="157"/>
      <c r="O81" s="41"/>
      <c r="P81" s="45"/>
      <c r="Q81" s="45"/>
      <c r="R81" s="45"/>
      <c r="S81" s="45"/>
      <c r="T81" s="45"/>
      <c r="U81" s="42" t="n">
        <f aca="false">MIN(U14:U69)</f>
        <v>0.505605686506705</v>
      </c>
      <c r="V81" s="42"/>
      <c r="W81" s="45"/>
      <c r="X81" s="42" t="n">
        <f aca="false">MIN(X14:X69)</f>
        <v>0.560843781192316</v>
      </c>
      <c r="Y81" s="42"/>
      <c r="Z81" s="42"/>
      <c r="AA81" s="60" t="n">
        <f aca="false">MIN(AA13:AA69)</f>
        <v>356.934981718407</v>
      </c>
      <c r="AB81" s="42" t="n">
        <f aca="false">MIN(AB14:AB69)</f>
        <v>0.562029792422602</v>
      </c>
      <c r="AC81" s="44"/>
      <c r="AD81" s="42"/>
      <c r="AE81" s="42"/>
      <c r="AF81" s="60" t="n">
        <f aca="false">MIN(AF13:AF69)</f>
        <v>600</v>
      </c>
      <c r="AG81" s="42" t="n">
        <f aca="false">MIN(AG14:AG69)</f>
        <v>0.655491587731301</v>
      </c>
      <c r="AH81" s="42" t="n">
        <f aca="false">MIN(AH14:AH69)</f>
        <v>-667.91987892308</v>
      </c>
      <c r="AI81" s="42" t="n">
        <f aca="false">MIN(AI14:AI69)</f>
        <v>-0.311618749195001</v>
      </c>
      <c r="AJ81" s="42"/>
      <c r="AK81" s="60" t="n">
        <f aca="false">MIN(AK13:AK69)</f>
        <v>600</v>
      </c>
      <c r="AN81" s="60" t="n">
        <f aca="false">MIN(AN13:AN69)</f>
        <v>600</v>
      </c>
      <c r="AQ81" s="60" t="n">
        <f aca="false">MIN(AQ14:AQ69)</f>
        <v>0</v>
      </c>
    </row>
    <row r="82" customFormat="false" ht="15.75" hidden="false" customHeight="true" outlineLevel="0" collapsed="false">
      <c r="A82" s="162" t="s">
        <v>169</v>
      </c>
      <c r="B82" s="45"/>
      <c r="C82" s="18"/>
      <c r="D82" s="18"/>
      <c r="E82" s="60" t="n">
        <f aca="false">MAX(E13:E69)</f>
        <v>26907</v>
      </c>
      <c r="F82" s="60" t="n">
        <f aca="false">MAX(F13:F69)</f>
        <v>26915.3333333333</v>
      </c>
      <c r="G82" s="157"/>
      <c r="H82" s="157"/>
      <c r="I82" s="18"/>
      <c r="J82" s="45"/>
      <c r="K82" s="45"/>
      <c r="L82" s="45"/>
      <c r="M82" s="60"/>
      <c r="N82" s="157"/>
      <c r="O82" s="41"/>
      <c r="P82" s="45"/>
      <c r="Q82" s="45"/>
      <c r="R82" s="45"/>
      <c r="S82" s="45"/>
      <c r="T82" s="45"/>
      <c r="U82" s="42" t="n">
        <f aca="false">MAX(U14:U69)</f>
        <v>15.6198736091554</v>
      </c>
      <c r="V82" s="42"/>
      <c r="W82" s="45"/>
      <c r="X82" s="42" t="n">
        <f aca="false">MAX(X14:X69)</f>
        <v>13.8834740708043</v>
      </c>
      <c r="Y82" s="42"/>
      <c r="Z82" s="42"/>
      <c r="AA82" s="60" t="n">
        <f aca="false">MAX(AA13:AA69)</f>
        <v>17308.7400961327</v>
      </c>
      <c r="AB82" s="42" t="n">
        <f aca="false">MAX(AB14:AB69)</f>
        <v>14.7734403573944</v>
      </c>
      <c r="AC82" s="44"/>
      <c r="AD82" s="42"/>
      <c r="AE82" s="42"/>
      <c r="AF82" s="60" t="n">
        <f aca="false">MAX(AF13:AF69)</f>
        <v>17744.2551144517</v>
      </c>
      <c r="AG82" s="42" t="n">
        <f aca="false">MAX(AG14:AG69)</f>
        <v>14.3685114956479</v>
      </c>
      <c r="AH82" s="42" t="n">
        <f aca="false">MAX(AH14:AH69)</f>
        <v>2122.83105511432</v>
      </c>
      <c r="AI82" s="42" t="n">
        <f aca="false">MAX(AI14:AI69)</f>
        <v>1.6165920827394</v>
      </c>
      <c r="AJ82" s="42"/>
      <c r="AK82" s="60" t="n">
        <f aca="false">MAX(AK13:AK69)</f>
        <v>26915.3333333333</v>
      </c>
      <c r="AN82" s="60" t="n">
        <f aca="false">MAX(AN13:AN69)</f>
        <v>19710.3884054329</v>
      </c>
      <c r="AQ82" s="60" t="n">
        <f aca="false">MAX(AQ14:AQ69)</f>
        <v>0</v>
      </c>
    </row>
    <row r="83" customFormat="false" ht="15.75" hidden="false" customHeight="true" outlineLevel="0" collapsed="false">
      <c r="A83" s="163" t="s">
        <v>170</v>
      </c>
      <c r="B83" s="45"/>
      <c r="C83" s="18"/>
      <c r="D83" s="18"/>
      <c r="E83" s="18"/>
      <c r="F83" s="161"/>
      <c r="G83" s="157"/>
      <c r="H83" s="157"/>
      <c r="I83" s="18"/>
      <c r="J83" s="45"/>
      <c r="K83" s="45"/>
      <c r="L83" s="45"/>
      <c r="M83" s="60"/>
      <c r="N83" s="157"/>
      <c r="O83" s="41"/>
      <c r="P83" s="45"/>
      <c r="Q83" s="45"/>
      <c r="R83" s="45"/>
      <c r="S83" s="45"/>
      <c r="T83" s="45"/>
      <c r="U83" s="42"/>
      <c r="V83" s="42"/>
      <c r="W83" s="45"/>
      <c r="X83" s="42"/>
      <c r="Y83" s="42"/>
      <c r="Z83" s="42"/>
      <c r="AA83" s="42"/>
      <c r="AB83" s="42"/>
      <c r="AC83" s="44"/>
      <c r="AD83" s="42"/>
      <c r="AE83" s="42"/>
      <c r="AF83" s="42"/>
      <c r="AG83" s="42"/>
      <c r="AH83" s="33"/>
      <c r="AI83" s="164" t="n">
        <f aca="false">COUNTIF(AI16:AI69,"&gt;0%")</f>
        <v>43</v>
      </c>
      <c r="AJ83" s="42"/>
    </row>
    <row r="84" customFormat="false" ht="15.75" hidden="false" customHeight="true" outlineLevel="0" collapsed="false">
      <c r="A84" s="163" t="s">
        <v>171</v>
      </c>
      <c r="B84" s="45"/>
      <c r="C84" s="18"/>
      <c r="D84" s="18"/>
      <c r="E84" s="18"/>
      <c r="F84" s="161"/>
      <c r="G84" s="157"/>
      <c r="H84" s="157"/>
      <c r="I84" s="18"/>
      <c r="J84" s="45"/>
      <c r="K84" s="45"/>
      <c r="L84" s="45"/>
      <c r="M84" s="60"/>
      <c r="N84" s="157"/>
      <c r="O84" s="41"/>
      <c r="P84" s="45"/>
      <c r="Q84" s="45"/>
      <c r="R84" s="45"/>
      <c r="S84" s="45"/>
      <c r="T84" s="45"/>
      <c r="U84" s="42"/>
      <c r="V84" s="42"/>
      <c r="W84" s="45"/>
      <c r="X84" s="42"/>
      <c r="Y84" s="42"/>
      <c r="Z84" s="42"/>
      <c r="AA84" s="42"/>
      <c r="AB84" s="42"/>
      <c r="AC84" s="44"/>
      <c r="AD84" s="42"/>
      <c r="AE84" s="42"/>
      <c r="AF84" s="42"/>
      <c r="AG84" s="42"/>
      <c r="AH84" s="33"/>
      <c r="AI84" s="164" t="n">
        <f aca="false">COUNTIF(AI16:AI69,"&lt;0%")</f>
        <v>5</v>
      </c>
      <c r="AJ84" s="42"/>
    </row>
    <row r="85" customFormat="false" ht="15.75" hidden="false" customHeight="true" outlineLevel="0" collapsed="false">
      <c r="A85" s="163"/>
      <c r="B85" s="45"/>
      <c r="C85" s="18"/>
      <c r="D85" s="18"/>
      <c r="E85" s="18"/>
      <c r="F85" s="161"/>
      <c r="G85" s="157"/>
      <c r="H85" s="157"/>
      <c r="I85" s="18"/>
      <c r="J85" s="45"/>
      <c r="K85" s="45"/>
      <c r="L85" s="45"/>
      <c r="M85" s="60"/>
      <c r="N85" s="157"/>
      <c r="O85" s="41"/>
      <c r="P85" s="45"/>
      <c r="Q85" s="45"/>
      <c r="R85" s="45"/>
      <c r="S85" s="45"/>
      <c r="T85" s="45"/>
      <c r="U85" s="42"/>
      <c r="V85" s="42"/>
      <c r="W85" s="45"/>
      <c r="X85" s="42"/>
      <c r="Y85" s="42"/>
      <c r="Z85" s="42"/>
      <c r="AA85" s="42"/>
      <c r="AB85" s="42"/>
      <c r="AC85" s="44"/>
      <c r="AD85" s="42"/>
      <c r="AE85" s="42"/>
      <c r="AF85" s="42"/>
      <c r="AG85" s="42"/>
      <c r="AH85" s="33"/>
      <c r="AI85" s="32"/>
      <c r="AJ85" s="42"/>
    </row>
    <row r="86" customFormat="false" ht="15.75" hidden="false" customHeight="true" outlineLevel="0" collapsed="false">
      <c r="A86" s="165" t="s">
        <v>172</v>
      </c>
      <c r="B86" s="166" t="s">
        <v>173</v>
      </c>
      <c r="C86" s="167"/>
      <c r="D86" s="167"/>
      <c r="E86" s="60" t="n">
        <f aca="false">SUMIF($A$13:$A$68,"*UCSLD*",E13:E68)</f>
        <v>54051</v>
      </c>
      <c r="F86" s="60" t="n">
        <f aca="false">SUMIF($A$13:$A$68,"*UCSLD*",F13:F68)</f>
        <v>61732</v>
      </c>
      <c r="G86" s="157"/>
      <c r="H86" s="157"/>
      <c r="I86" s="167"/>
      <c r="J86" s="165"/>
      <c r="K86" s="165"/>
      <c r="L86" s="165"/>
      <c r="M86" s="60" t="n">
        <f aca="false">SUM(M14,M13,M22,M32,M47,M54,M55,M58,M64,M69,M63)</f>
        <v>14521.6666666667</v>
      </c>
      <c r="N86" s="157"/>
      <c r="O86" s="41"/>
      <c r="P86" s="60" t="n">
        <f aca="false">SUM(P14,P13,P22,P32,P47,P54,P55,P58,P64,P69,P63)</f>
        <v>26546.7351996</v>
      </c>
      <c r="Q86" s="45"/>
      <c r="R86" s="60" t="n">
        <f aca="false">SUM(R14,R13,R22,R32,R47,R54,R55,R58,R64,R69,R63)</f>
        <v>29841.017987574</v>
      </c>
      <c r="S86" s="45"/>
      <c r="T86" s="60" t="n">
        <f aca="false">SUM(T14,T13,T22,T32,T47,T54,T55,T58,T64,T69,T63)</f>
        <v>31209.687094421</v>
      </c>
      <c r="U86" s="42"/>
      <c r="V86" s="42"/>
      <c r="W86" s="60" t="n">
        <f aca="false">SUM(W14,W13,W22,W32,W47,W54,W55,W58,W64,W69,W63)</f>
        <v>32542.1735097418</v>
      </c>
      <c r="X86" s="42"/>
      <c r="Y86" s="42"/>
      <c r="Z86" s="42"/>
      <c r="AA86" s="60" t="n">
        <f aca="false">SUMIF($A$13:$A$68,"*UCSLD*",AA13:AA68)</f>
        <v>54832.424578009</v>
      </c>
      <c r="AB86" s="42"/>
      <c r="AC86" s="44"/>
      <c r="AD86" s="42"/>
      <c r="AE86" s="60"/>
      <c r="AF86" s="60" t="n">
        <f aca="false">SUMIF($A$13:$A$68,"*UCSLD*",AF13:AF68)</f>
        <v>66798.8964570375</v>
      </c>
      <c r="AG86" s="42"/>
      <c r="AH86" s="62" t="n">
        <f aca="false">SUM(AF86-T86)</f>
        <v>35589.2093626165</v>
      </c>
      <c r="AI86" s="32" t="n">
        <f aca="false">SUM(AF86-T86)/T86</f>
        <v>1.14032573460111</v>
      </c>
      <c r="AJ86" s="42"/>
      <c r="AK86" s="60" t="n">
        <f aca="false">SUMIF($A$13:$A$68,"*UCSLD*",AK13:AK68)</f>
        <v>60655.21</v>
      </c>
      <c r="AN86" s="60" t="n">
        <f aca="false">SUMIF($A$13:$A$68,"*UCSLD*",AN13:AN68)</f>
        <v>60241.8355751164</v>
      </c>
    </row>
    <row r="87" customFormat="false" ht="15.75" hidden="false" customHeight="true" outlineLevel="0" collapsed="false">
      <c r="A87" s="45"/>
      <c r="B87" s="45"/>
      <c r="C87" s="18"/>
      <c r="D87" s="18"/>
      <c r="E87" s="18"/>
      <c r="F87" s="161"/>
      <c r="G87" s="157"/>
      <c r="H87" s="157"/>
      <c r="I87" s="18"/>
      <c r="J87" s="45"/>
      <c r="K87" s="45"/>
      <c r="L87" s="45"/>
      <c r="M87" s="60"/>
      <c r="N87" s="157"/>
      <c r="O87" s="41"/>
      <c r="P87" s="45"/>
      <c r="Q87" s="45"/>
      <c r="R87" s="45"/>
      <c r="S87" s="45"/>
      <c r="T87" s="45"/>
      <c r="U87" s="42"/>
      <c r="V87" s="42"/>
      <c r="W87" s="45"/>
      <c r="X87" s="42"/>
      <c r="Y87" s="42"/>
      <c r="Z87" s="42"/>
      <c r="AA87" s="42"/>
      <c r="AB87" s="42"/>
      <c r="AC87" s="44"/>
      <c r="AD87" s="42"/>
      <c r="AE87" s="42"/>
      <c r="AF87" s="42"/>
      <c r="AG87" s="42"/>
      <c r="AH87" s="33"/>
      <c r="AI87" s="32"/>
      <c r="AJ87" s="42"/>
    </row>
    <row r="88" customFormat="false" ht="15.75" hidden="false" customHeight="true" outlineLevel="0" collapsed="false">
      <c r="A88" s="45"/>
      <c r="B88" s="45"/>
      <c r="C88" s="18"/>
      <c r="D88" s="18"/>
      <c r="E88" s="18"/>
      <c r="F88" s="161"/>
      <c r="G88" s="157"/>
      <c r="H88" s="157"/>
      <c r="I88" s="18"/>
      <c r="J88" s="45"/>
      <c r="K88" s="45"/>
      <c r="L88" s="45"/>
      <c r="M88" s="60"/>
      <c r="N88" s="157"/>
      <c r="O88" s="41"/>
      <c r="P88" s="45"/>
      <c r="Q88" s="45"/>
      <c r="R88" s="45"/>
      <c r="S88" s="45"/>
      <c r="T88" s="45"/>
      <c r="U88" s="42"/>
      <c r="V88" s="42"/>
      <c r="W88" s="45"/>
      <c r="X88" s="42"/>
      <c r="Y88" s="42"/>
      <c r="Z88" s="42"/>
      <c r="AA88" s="60" t="n">
        <f aca="false">COUNTIF(AA14:AA69,"&gt;10000")</f>
        <v>11</v>
      </c>
      <c r="AB88" s="42"/>
      <c r="AC88" s="44"/>
      <c r="AD88" s="42"/>
      <c r="AE88" s="42"/>
      <c r="AF88" s="60" t="n">
        <f aca="false">COUNTIF(AF14:AF69,"&gt;10000")</f>
        <v>11</v>
      </c>
      <c r="AG88" s="42"/>
      <c r="AH88" s="33"/>
      <c r="AI88" s="32"/>
      <c r="AJ88" s="42"/>
    </row>
    <row r="89" customFormat="false" ht="15.75" hidden="false" customHeight="true" outlineLevel="0" collapsed="false">
      <c r="A89" s="45"/>
      <c r="B89" s="45"/>
      <c r="C89" s="161"/>
      <c r="D89" s="18"/>
      <c r="E89" s="18"/>
      <c r="F89" s="161"/>
      <c r="G89" s="157"/>
      <c r="H89" s="157"/>
      <c r="I89" s="18"/>
      <c r="J89" s="45"/>
      <c r="K89" s="45"/>
      <c r="L89" s="45"/>
      <c r="M89" s="60"/>
      <c r="N89" s="157"/>
      <c r="O89" s="41"/>
      <c r="P89" s="45"/>
      <c r="Q89" s="45"/>
      <c r="R89" s="45"/>
      <c r="S89" s="45"/>
      <c r="T89" s="45"/>
      <c r="U89" s="42"/>
      <c r="V89" s="42"/>
      <c r="W89" s="45"/>
      <c r="X89" s="42"/>
      <c r="Y89" s="42"/>
      <c r="Z89" s="42"/>
      <c r="AA89" s="42"/>
      <c r="AB89" s="42"/>
      <c r="AC89" s="44"/>
      <c r="AD89" s="42"/>
      <c r="AE89" s="42"/>
      <c r="AF89" s="42"/>
      <c r="AG89" s="42"/>
      <c r="AH89" s="33"/>
      <c r="AI89" s="32"/>
      <c r="AJ89" s="42"/>
    </row>
    <row r="90" customFormat="false" ht="15.75" hidden="false" customHeight="true" outlineLevel="0" collapsed="false">
      <c r="A90" s="82" t="s">
        <v>43</v>
      </c>
      <c r="B90" s="45"/>
      <c r="C90" s="161" t="n">
        <f aca="false">COUNTIF($C$13:$C$69,"*MODERATE*")</f>
        <v>2</v>
      </c>
      <c r="D90" s="168" t="n">
        <f aca="false">SUM(C90/$C$102)</f>
        <v>0.0357142857142857</v>
      </c>
      <c r="E90" s="18"/>
      <c r="F90" s="161"/>
      <c r="G90" s="157"/>
      <c r="H90" s="157"/>
      <c r="I90" s="18"/>
      <c r="J90" s="45"/>
      <c r="K90" s="45"/>
      <c r="L90" s="45"/>
      <c r="M90" s="60"/>
      <c r="N90" s="157"/>
      <c r="O90" s="41"/>
      <c r="P90" s="95"/>
      <c r="Q90" s="45"/>
      <c r="R90" s="95"/>
      <c r="S90" s="45"/>
      <c r="T90" s="95"/>
      <c r="U90" s="42"/>
      <c r="V90" s="42"/>
      <c r="W90" s="95"/>
      <c r="X90" s="42"/>
      <c r="Y90" s="42"/>
      <c r="Z90" s="42"/>
      <c r="AA90" s="42"/>
      <c r="AB90" s="42"/>
      <c r="AC90" s="44"/>
      <c r="AD90" s="42"/>
      <c r="AE90" s="42"/>
      <c r="AF90" s="42"/>
      <c r="AG90" s="42"/>
      <c r="AH90" s="33"/>
      <c r="AI90" s="32"/>
      <c r="AJ90" s="42"/>
    </row>
    <row r="91" customFormat="false" ht="15.75" hidden="false" customHeight="true" outlineLevel="0" collapsed="false">
      <c r="A91" s="82" t="s">
        <v>40</v>
      </c>
      <c r="B91" s="45"/>
      <c r="C91" s="161" t="n">
        <f aca="false">COUNTIF($C$13:$C$69,"*SMALL*")</f>
        <v>2</v>
      </c>
      <c r="D91" s="168" t="n">
        <f aca="false">SUM(C91/$C$102)</f>
        <v>0.0357142857142857</v>
      </c>
      <c r="E91" s="18"/>
      <c r="F91" s="161"/>
      <c r="G91" s="157"/>
      <c r="H91" s="157"/>
      <c r="I91" s="18"/>
      <c r="J91" s="45"/>
      <c r="K91" s="45"/>
      <c r="L91" s="45"/>
      <c r="M91" s="60"/>
      <c r="N91" s="157"/>
      <c r="O91" s="41"/>
      <c r="P91" s="95"/>
      <c r="Q91" s="45"/>
      <c r="R91" s="95"/>
      <c r="S91" s="45"/>
      <c r="T91" s="95"/>
      <c r="U91" s="42"/>
      <c r="V91" s="42"/>
      <c r="W91" s="95"/>
      <c r="X91" s="42"/>
      <c r="Y91" s="42"/>
      <c r="Z91" s="42"/>
      <c r="AA91" s="42"/>
      <c r="AB91" s="42"/>
      <c r="AC91" s="44"/>
      <c r="AD91" s="42"/>
      <c r="AE91" s="42"/>
      <c r="AF91" s="42"/>
      <c r="AG91" s="42"/>
      <c r="AH91" s="33"/>
      <c r="AI91" s="32"/>
      <c r="AJ91" s="42"/>
    </row>
    <row r="92" customFormat="false" ht="15.75" hidden="false" customHeight="true" outlineLevel="0" collapsed="false">
      <c r="A92" s="75" t="s">
        <v>50</v>
      </c>
      <c r="B92" s="45"/>
      <c r="C92" s="161" t="n">
        <f aca="false">COUNTIF($C$13:$C$69,"*ILL*")</f>
        <v>6</v>
      </c>
      <c r="D92" s="168" t="n">
        <f aca="false">SUM(C92/$C$102)</f>
        <v>0.107142857142857</v>
      </c>
      <c r="E92" s="18"/>
      <c r="F92" s="161"/>
      <c r="G92" s="157"/>
      <c r="H92" s="157"/>
      <c r="I92" s="18"/>
      <c r="J92" s="45"/>
      <c r="K92" s="45"/>
      <c r="L92" s="45"/>
      <c r="M92" s="60"/>
      <c r="N92" s="157"/>
      <c r="O92" s="41"/>
      <c r="P92" s="95"/>
      <c r="Q92" s="45"/>
      <c r="R92" s="95"/>
      <c r="S92" s="45"/>
      <c r="T92" s="95"/>
      <c r="U92" s="42"/>
      <c r="V92" s="42"/>
      <c r="W92" s="95"/>
      <c r="X92" s="42"/>
      <c r="Y92" s="42"/>
      <c r="Z92" s="42"/>
      <c r="AA92" s="42"/>
      <c r="AB92" s="42"/>
      <c r="AC92" s="44"/>
      <c r="AD92" s="42"/>
      <c r="AE92" s="42"/>
      <c r="AF92" s="42"/>
      <c r="AG92" s="42"/>
      <c r="AH92" s="33"/>
      <c r="AI92" s="32"/>
      <c r="AJ92" s="42"/>
    </row>
    <row r="93" customFormat="false" ht="15.75" hidden="false" customHeight="true" outlineLevel="0" collapsed="false">
      <c r="A93" s="85" t="s">
        <v>63</v>
      </c>
      <c r="B93" s="45"/>
      <c r="C93" s="161" t="n">
        <f aca="false">COUNTIF($C$13:$C$69,"*Public  (750-2K)*")</f>
        <v>10</v>
      </c>
      <c r="D93" s="168" t="n">
        <f aca="false">SUM(C93/$C$102)</f>
        <v>0.178571428571429</v>
      </c>
      <c r="E93" s="18"/>
      <c r="F93" s="161"/>
      <c r="G93" s="157"/>
      <c r="H93" s="157"/>
      <c r="I93" s="18"/>
      <c r="J93" s="45"/>
      <c r="K93" s="45"/>
      <c r="L93" s="45"/>
      <c r="M93" s="60"/>
      <c r="N93" s="157"/>
      <c r="O93" s="41"/>
      <c r="P93" s="95"/>
      <c r="Q93" s="45"/>
      <c r="R93" s="95"/>
      <c r="S93" s="45"/>
      <c r="T93" s="95"/>
      <c r="U93" s="42"/>
      <c r="V93" s="42"/>
      <c r="W93" s="95"/>
      <c r="X93" s="42"/>
      <c r="Y93" s="42"/>
      <c r="Z93" s="42"/>
      <c r="AA93" s="42"/>
      <c r="AB93" s="42"/>
      <c r="AC93" s="44"/>
      <c r="AD93" s="42"/>
      <c r="AE93" s="42"/>
      <c r="AF93" s="42"/>
      <c r="AG93" s="42"/>
      <c r="AH93" s="33"/>
      <c r="AI93" s="32"/>
      <c r="AJ93" s="42"/>
    </row>
    <row r="94" customFormat="false" ht="15.75" hidden="false" customHeight="true" outlineLevel="0" collapsed="false">
      <c r="A94" s="98" t="s">
        <v>84</v>
      </c>
      <c r="B94" s="45"/>
      <c r="C94" s="161" t="n">
        <f aca="false">COUNTIF($C$13:$C$69,"*Public (&lt; 750)*")</f>
        <v>6</v>
      </c>
      <c r="D94" s="168" t="n">
        <f aca="false">SUM(C94/$C$102)</f>
        <v>0.107142857142857</v>
      </c>
      <c r="E94" s="18"/>
      <c r="F94" s="161"/>
      <c r="G94" s="157"/>
      <c r="H94" s="157"/>
      <c r="I94" s="18"/>
      <c r="J94" s="45"/>
      <c r="K94" s="45"/>
      <c r="L94" s="45"/>
      <c r="M94" s="60"/>
      <c r="N94" s="157"/>
      <c r="O94" s="41"/>
      <c r="P94" s="95"/>
      <c r="Q94" s="45"/>
      <c r="R94" s="95"/>
      <c r="S94" s="45"/>
      <c r="T94" s="95"/>
      <c r="U94" s="42"/>
      <c r="V94" s="42"/>
      <c r="W94" s="95"/>
      <c r="X94" s="42"/>
      <c r="Y94" s="42"/>
      <c r="Z94" s="42"/>
      <c r="AA94" s="42"/>
      <c r="AB94" s="42"/>
      <c r="AC94" s="44"/>
      <c r="AD94" s="42"/>
      <c r="AE94" s="42"/>
      <c r="AF94" s="42"/>
      <c r="AG94" s="42"/>
      <c r="AH94" s="33"/>
      <c r="AI94" s="32"/>
      <c r="AJ94" s="42"/>
    </row>
    <row r="95" customFormat="false" ht="15.75" hidden="false" customHeight="true" outlineLevel="0" collapsed="false">
      <c r="A95" s="107" t="s">
        <v>112</v>
      </c>
      <c r="B95" s="45"/>
      <c r="C95" s="161" t="n">
        <f aca="false">COUNTIF($C$13:$C$69,"*2K - 4K*")</f>
        <v>5</v>
      </c>
      <c r="D95" s="168" t="n">
        <f aca="false">SUM(C95/$C$102)</f>
        <v>0.0892857142857143</v>
      </c>
      <c r="E95" s="18"/>
      <c r="F95" s="161"/>
      <c r="G95" s="157"/>
      <c r="H95" s="157"/>
      <c r="I95" s="18"/>
      <c r="J95" s="45"/>
      <c r="K95" s="45"/>
      <c r="L95" s="45"/>
      <c r="M95" s="60"/>
      <c r="N95" s="157"/>
      <c r="O95" s="41"/>
      <c r="P95" s="95"/>
      <c r="Q95" s="45"/>
      <c r="R95" s="95"/>
      <c r="S95" s="45"/>
      <c r="T95" s="95"/>
      <c r="U95" s="42"/>
      <c r="V95" s="42"/>
      <c r="W95" s="95"/>
      <c r="X95" s="42"/>
      <c r="Y95" s="42"/>
      <c r="Z95" s="42"/>
      <c r="AA95" s="42"/>
      <c r="AB95" s="42"/>
      <c r="AC95" s="44"/>
      <c r="AD95" s="42"/>
      <c r="AE95" s="42"/>
      <c r="AF95" s="42"/>
      <c r="AG95" s="42"/>
      <c r="AH95" s="33"/>
      <c r="AI95" s="32"/>
      <c r="AJ95" s="42"/>
    </row>
    <row r="96" customFormat="false" ht="15.75" hidden="false" customHeight="true" outlineLevel="0" collapsed="false">
      <c r="A96" s="110" t="s">
        <v>123</v>
      </c>
      <c r="B96" s="45"/>
      <c r="C96" s="161" t="n">
        <f aca="false">COUNTIF($C$13:$C$69,"*4K - 7500*")</f>
        <v>2</v>
      </c>
      <c r="D96" s="168" t="n">
        <f aca="false">SUM(C96/$C$102)</f>
        <v>0.0357142857142857</v>
      </c>
      <c r="E96" s="18"/>
      <c r="F96" s="161"/>
      <c r="G96" s="157"/>
      <c r="H96" s="157"/>
      <c r="I96" s="18"/>
      <c r="J96" s="45"/>
      <c r="K96" s="45"/>
      <c r="L96" s="45"/>
      <c r="M96" s="60"/>
      <c r="N96" s="157"/>
      <c r="O96" s="41"/>
      <c r="P96" s="95"/>
      <c r="Q96" s="45"/>
      <c r="R96" s="95"/>
      <c r="S96" s="45"/>
      <c r="T96" s="95"/>
      <c r="U96" s="42"/>
      <c r="V96" s="42"/>
      <c r="W96" s="95"/>
      <c r="X96" s="42"/>
      <c r="Y96" s="42"/>
      <c r="Z96" s="42"/>
      <c r="AA96" s="42"/>
      <c r="AB96" s="42"/>
      <c r="AC96" s="44"/>
      <c r="AD96" s="42"/>
      <c r="AE96" s="42"/>
      <c r="AF96" s="42"/>
      <c r="AG96" s="42"/>
      <c r="AH96" s="33"/>
      <c r="AI96" s="32"/>
      <c r="AJ96" s="42"/>
    </row>
    <row r="97" customFormat="false" ht="15.75" hidden="false" customHeight="true" outlineLevel="0" collapsed="false">
      <c r="A97" s="115" t="s">
        <v>128</v>
      </c>
      <c r="B97" s="45"/>
      <c r="C97" s="161" t="n">
        <f aca="false">COUNTIF($C$13:$C$69,"*Public (7.5K - 15K)*")</f>
        <v>5</v>
      </c>
      <c r="D97" s="168" t="n">
        <f aca="false">SUM(C97/$C$102)</f>
        <v>0.0892857142857143</v>
      </c>
      <c r="E97" s="18"/>
      <c r="F97" s="161"/>
      <c r="G97" s="157"/>
      <c r="H97" s="157"/>
      <c r="I97" s="18"/>
      <c r="J97" s="45"/>
      <c r="K97" s="45"/>
      <c r="L97" s="45"/>
      <c r="M97" s="60"/>
      <c r="N97" s="157"/>
      <c r="O97" s="41"/>
      <c r="P97" s="95"/>
      <c r="Q97" s="45"/>
      <c r="R97" s="95"/>
      <c r="S97" s="45"/>
      <c r="T97" s="95"/>
      <c r="U97" s="42"/>
      <c r="V97" s="42"/>
      <c r="W97" s="95"/>
      <c r="X97" s="42"/>
      <c r="Y97" s="42"/>
      <c r="Z97" s="42"/>
      <c r="AA97" s="42"/>
      <c r="AB97" s="42"/>
      <c r="AC97" s="44"/>
      <c r="AD97" s="42"/>
      <c r="AE97" s="42"/>
      <c r="AF97" s="42"/>
      <c r="AG97" s="42"/>
      <c r="AH97" s="33"/>
      <c r="AI97" s="32"/>
      <c r="AJ97" s="42"/>
    </row>
    <row r="98" customFormat="false" ht="15.75" hidden="false" customHeight="true" outlineLevel="0" collapsed="false">
      <c r="A98" s="82" t="s">
        <v>97</v>
      </c>
      <c r="B98" s="45"/>
      <c r="C98" s="161" t="n">
        <f aca="false">COUNTIF($C$13:$C$69,"*30K*")</f>
        <v>7</v>
      </c>
      <c r="D98" s="168" t="n">
        <f aca="false">SUM(C98/$C$102)</f>
        <v>0.125</v>
      </c>
      <c r="E98" s="18"/>
      <c r="F98" s="161"/>
      <c r="G98" s="157"/>
      <c r="H98" s="157"/>
      <c r="I98" s="18"/>
      <c r="J98" s="45"/>
      <c r="K98" s="45"/>
      <c r="L98" s="45"/>
      <c r="M98" s="60"/>
      <c r="N98" s="157"/>
      <c r="O98" s="41"/>
      <c r="P98" s="95"/>
      <c r="Q98" s="45"/>
      <c r="R98" s="95"/>
      <c r="S98" s="45"/>
      <c r="T98" s="95"/>
      <c r="U98" s="42"/>
      <c r="V98" s="42"/>
      <c r="W98" s="95"/>
      <c r="X98" s="42"/>
      <c r="Y98" s="42"/>
      <c r="Z98" s="42"/>
      <c r="AA98" s="42"/>
      <c r="AB98" s="42"/>
      <c r="AC98" s="44"/>
      <c r="AD98" s="42"/>
      <c r="AE98" s="42"/>
      <c r="AF98" s="42"/>
      <c r="AG98" s="42"/>
      <c r="AH98" s="33"/>
      <c r="AI98" s="32"/>
      <c r="AJ98" s="42"/>
    </row>
    <row r="99" customFormat="false" ht="15.75" hidden="false" customHeight="true" outlineLevel="0" collapsed="false">
      <c r="A99" s="118" t="s">
        <v>138</v>
      </c>
      <c r="B99" s="45"/>
      <c r="C99" s="161" t="n">
        <f aca="false">COUNTIF($C$13:$C$69,"*Schools (&lt; 500)*")</f>
        <v>7</v>
      </c>
      <c r="D99" s="168" t="n">
        <f aca="false">SUM(C99/$C$102)</f>
        <v>0.125</v>
      </c>
      <c r="E99" s="18"/>
      <c r="F99" s="161"/>
      <c r="G99" s="157"/>
      <c r="H99" s="157"/>
      <c r="I99" s="18"/>
      <c r="J99" s="45"/>
      <c r="K99" s="45"/>
      <c r="L99" s="45"/>
      <c r="M99" s="60"/>
      <c r="N99" s="157"/>
      <c r="O99" s="41"/>
      <c r="P99" s="95"/>
      <c r="Q99" s="45"/>
      <c r="R99" s="95"/>
      <c r="S99" s="45"/>
      <c r="T99" s="95"/>
      <c r="U99" s="42"/>
      <c r="V99" s="42"/>
      <c r="W99" s="95"/>
      <c r="X99" s="42"/>
      <c r="Y99" s="42"/>
      <c r="Z99" s="42"/>
      <c r="AA99" s="42"/>
      <c r="AB99" s="42"/>
      <c r="AC99" s="44"/>
      <c r="AD99" s="42"/>
      <c r="AE99" s="42"/>
      <c r="AF99" s="42"/>
      <c r="AG99" s="42"/>
      <c r="AH99" s="33"/>
      <c r="AI99" s="32"/>
      <c r="AJ99" s="42"/>
    </row>
    <row r="100" customFormat="false" ht="15.75" hidden="false" customHeight="true" outlineLevel="0" collapsed="false">
      <c r="A100" s="118" t="s">
        <v>151</v>
      </c>
      <c r="B100" s="45"/>
      <c r="C100" s="161" t="n">
        <f aca="false">COUNTIF($C$13:$C$69,"*Schools (&lt;100)*")</f>
        <v>2</v>
      </c>
      <c r="D100" s="168" t="n">
        <f aca="false">SUM(C100/$C$102)</f>
        <v>0.0357142857142857</v>
      </c>
      <c r="E100" s="18"/>
      <c r="F100" s="161"/>
      <c r="G100" s="157"/>
      <c r="H100" s="157"/>
      <c r="I100" s="18"/>
      <c r="J100" s="45"/>
      <c r="K100" s="45"/>
      <c r="L100" s="45"/>
      <c r="M100" s="60"/>
      <c r="N100" s="157"/>
      <c r="O100" s="41"/>
      <c r="P100" s="95"/>
      <c r="Q100" s="45"/>
      <c r="R100" s="95"/>
      <c r="S100" s="45"/>
      <c r="T100" s="95"/>
      <c r="U100" s="42"/>
      <c r="V100" s="42"/>
      <c r="W100" s="95"/>
      <c r="X100" s="42"/>
      <c r="Y100" s="42"/>
      <c r="Z100" s="42"/>
      <c r="AA100" s="42"/>
      <c r="AB100" s="42"/>
      <c r="AC100" s="44"/>
      <c r="AD100" s="42"/>
      <c r="AE100" s="42"/>
      <c r="AF100" s="42"/>
      <c r="AG100" s="42"/>
      <c r="AH100" s="33"/>
      <c r="AI100" s="32"/>
      <c r="AJ100" s="42"/>
    </row>
    <row r="101" customFormat="false" ht="15.75" hidden="false" customHeight="true" outlineLevel="0" collapsed="false">
      <c r="A101" s="118" t="s">
        <v>156</v>
      </c>
      <c r="B101" s="45"/>
      <c r="C101" s="161" t="n">
        <f aca="false">COUNTIF($C$13:$C$69,"*&gt; 500*")</f>
        <v>2</v>
      </c>
      <c r="D101" s="168" t="n">
        <f aca="false">SUM(C101/$C$102)</f>
        <v>0.0357142857142857</v>
      </c>
      <c r="E101" s="18"/>
      <c r="F101" s="161"/>
      <c r="G101" s="157"/>
      <c r="H101" s="157"/>
      <c r="I101" s="18"/>
      <c r="J101" s="45"/>
      <c r="K101" s="45"/>
      <c r="L101" s="45"/>
      <c r="M101" s="60"/>
      <c r="N101" s="157"/>
      <c r="O101" s="41"/>
      <c r="P101" s="95"/>
      <c r="Q101" s="45"/>
      <c r="R101" s="95"/>
      <c r="S101" s="45"/>
      <c r="T101" s="95"/>
      <c r="U101" s="42"/>
      <c r="V101" s="42"/>
      <c r="W101" s="95"/>
      <c r="X101" s="42"/>
      <c r="Y101" s="42"/>
      <c r="Z101" s="42"/>
      <c r="AA101" s="42"/>
      <c r="AB101" s="42"/>
      <c r="AC101" s="44"/>
      <c r="AD101" s="42"/>
      <c r="AE101" s="42"/>
      <c r="AF101" s="42"/>
      <c r="AG101" s="42"/>
      <c r="AH101" s="33"/>
      <c r="AI101" s="32"/>
      <c r="AJ101" s="42"/>
    </row>
    <row r="102" customFormat="false" ht="15.75" hidden="false" customHeight="true" outlineLevel="0" collapsed="false">
      <c r="A102" s="45"/>
      <c r="B102" s="45"/>
      <c r="C102" s="130" t="n">
        <f aca="false">SUM(C90:C101)</f>
        <v>56</v>
      </c>
      <c r="D102" s="18"/>
      <c r="E102" s="18"/>
      <c r="F102" s="161"/>
      <c r="G102" s="157"/>
      <c r="H102" s="157"/>
      <c r="I102" s="18"/>
      <c r="J102" s="45"/>
      <c r="K102" s="45"/>
      <c r="L102" s="45"/>
      <c r="M102" s="60"/>
      <c r="N102" s="157"/>
      <c r="O102" s="41"/>
      <c r="P102" s="95"/>
      <c r="Q102" s="45"/>
      <c r="R102" s="95"/>
      <c r="S102" s="45"/>
      <c r="T102" s="95"/>
      <c r="U102" s="42"/>
      <c r="V102" s="42"/>
      <c r="W102" s="95"/>
      <c r="X102" s="42"/>
      <c r="Y102" s="42"/>
      <c r="Z102" s="42"/>
      <c r="AA102" s="42"/>
      <c r="AB102" s="42"/>
      <c r="AC102" s="44"/>
      <c r="AD102" s="42"/>
      <c r="AE102" s="42"/>
      <c r="AF102" s="42"/>
      <c r="AG102" s="42"/>
      <c r="AH102" s="33"/>
      <c r="AI102" s="32"/>
      <c r="AJ102" s="42"/>
    </row>
    <row r="103" customFormat="false" ht="15.75" hidden="false" customHeight="true" outlineLevel="0" collapsed="false">
      <c r="A103" s="45"/>
      <c r="B103" s="45"/>
      <c r="C103" s="161"/>
      <c r="D103" s="18"/>
      <c r="E103" s="18"/>
      <c r="F103" s="161"/>
      <c r="G103" s="157"/>
      <c r="H103" s="157"/>
      <c r="I103" s="18"/>
      <c r="J103" s="45"/>
      <c r="K103" s="45"/>
      <c r="L103" s="45"/>
      <c r="M103" s="60"/>
      <c r="N103" s="157"/>
      <c r="O103" s="41"/>
      <c r="P103" s="95"/>
      <c r="Q103" s="45"/>
      <c r="R103" s="95"/>
      <c r="S103" s="45"/>
      <c r="T103" s="95"/>
      <c r="U103" s="42"/>
      <c r="V103" s="42"/>
      <c r="W103" s="95"/>
      <c r="X103" s="42"/>
      <c r="Y103" s="42"/>
      <c r="Z103" s="42"/>
      <c r="AA103" s="42"/>
      <c r="AB103" s="42"/>
      <c r="AC103" s="44"/>
      <c r="AD103" s="42"/>
      <c r="AE103" s="42"/>
      <c r="AF103" s="42"/>
      <c r="AG103" s="42"/>
      <c r="AH103" s="33"/>
      <c r="AI103" s="32"/>
      <c r="AJ103" s="42"/>
    </row>
    <row r="104" customFormat="false" ht="15.75" hidden="false" customHeight="true" outlineLevel="0" collapsed="false">
      <c r="A104" s="45"/>
      <c r="B104" s="45"/>
      <c r="E104" s="130" t="n">
        <v>13</v>
      </c>
      <c r="G104" s="129" t="n">
        <v>11</v>
      </c>
      <c r="H104" s="157"/>
      <c r="I104" s="18"/>
      <c r="J104" s="45"/>
      <c r="K104" s="45"/>
      <c r="L104" s="45"/>
      <c r="M104" s="60"/>
      <c r="N104" s="157"/>
      <c r="O104" s="41"/>
      <c r="P104" s="95"/>
      <c r="Q104" s="45"/>
      <c r="R104" s="95"/>
      <c r="S104" s="45"/>
      <c r="T104" s="95"/>
      <c r="U104" s="42"/>
      <c r="V104" s="42"/>
      <c r="W104" s="95"/>
      <c r="X104" s="42"/>
      <c r="Y104" s="42"/>
      <c r="Z104" s="42"/>
      <c r="AA104" s="42"/>
      <c r="AB104" s="42"/>
      <c r="AC104" s="44"/>
      <c r="AD104" s="42"/>
      <c r="AE104" s="42"/>
      <c r="AF104" s="42"/>
      <c r="AG104" s="42"/>
      <c r="AH104" s="33"/>
      <c r="AI104" s="32"/>
      <c r="AJ104" s="42"/>
    </row>
    <row r="105" customFormat="false" ht="15.75" hidden="false" customHeight="true" outlineLevel="0" collapsed="false">
      <c r="A105" s="169" t="s">
        <v>174</v>
      </c>
      <c r="B105" s="45"/>
      <c r="E105" s="168" t="n">
        <f aca="false">SUM(1/13)</f>
        <v>0.0769230769230769</v>
      </c>
      <c r="F105" s="45" t="n">
        <v>1</v>
      </c>
      <c r="G105" s="168" t="n">
        <f aca="false">SUM(F105/F112)</f>
        <v>0.0909090909090909</v>
      </c>
      <c r="H105" s="157"/>
      <c r="I105" s="18"/>
      <c r="J105" s="45"/>
      <c r="K105" s="45"/>
      <c r="L105" s="45"/>
      <c r="M105" s="60"/>
      <c r="N105" s="157"/>
      <c r="O105" s="41"/>
      <c r="P105" s="95"/>
      <c r="Q105" s="45"/>
      <c r="R105" s="95"/>
      <c r="S105" s="45"/>
      <c r="T105" s="95"/>
      <c r="U105" s="42"/>
      <c r="V105" s="42"/>
      <c r="W105" s="95"/>
      <c r="X105" s="42"/>
      <c r="Y105" s="42"/>
      <c r="Z105" s="42"/>
      <c r="AA105" s="42"/>
      <c r="AB105" s="42"/>
      <c r="AC105" s="44"/>
      <c r="AD105" s="42"/>
      <c r="AE105" s="42"/>
      <c r="AF105" s="42"/>
      <c r="AG105" s="42"/>
      <c r="AH105" s="33"/>
      <c r="AI105" s="32"/>
      <c r="AJ105" s="42"/>
    </row>
    <row r="106" customFormat="false" ht="15.75" hidden="false" customHeight="true" outlineLevel="0" collapsed="false">
      <c r="A106" s="170" t="s">
        <v>175</v>
      </c>
      <c r="B106" s="45"/>
      <c r="C106" s="161" t="n">
        <f aca="false">SUM(C99:C101)</f>
        <v>11</v>
      </c>
      <c r="D106" s="168" t="n">
        <f aca="false">SUM(D99:D101)</f>
        <v>0.196428571428571</v>
      </c>
      <c r="E106" s="171" t="n">
        <f aca="false">SUM(2/13)</f>
        <v>0.153846153846154</v>
      </c>
      <c r="F106" s="172" t="n">
        <v>1</v>
      </c>
      <c r="G106" s="173" t="n">
        <f aca="false">SUM(F106/G104)</f>
        <v>0.0909090909090909</v>
      </c>
      <c r="H106" s="41" t="n">
        <f aca="false">SUM(G106-D106)</f>
        <v>-0.105519480519481</v>
      </c>
      <c r="I106" s="18"/>
      <c r="J106" s="45"/>
      <c r="K106" s="45"/>
      <c r="L106" s="45"/>
      <c r="M106" s="60"/>
      <c r="N106" s="157"/>
      <c r="O106" s="41" t="n">
        <f aca="false">SUM(C106/$C$112)</f>
        <v>0.196428571428571</v>
      </c>
      <c r="P106" s="95"/>
      <c r="Q106" s="45"/>
      <c r="R106" s="95"/>
      <c r="S106" s="45"/>
      <c r="T106" s="95"/>
      <c r="U106" s="42"/>
      <c r="V106" s="42"/>
      <c r="W106" s="95"/>
      <c r="X106" s="42"/>
      <c r="Y106" s="42"/>
      <c r="Z106" s="42"/>
      <c r="AA106" s="42"/>
      <c r="AB106" s="42"/>
      <c r="AC106" s="44"/>
      <c r="AD106" s="42"/>
      <c r="AE106" s="42"/>
      <c r="AF106" s="42"/>
      <c r="AG106" s="42"/>
      <c r="AH106" s="33"/>
      <c r="AI106" s="32"/>
      <c r="AJ106" s="42"/>
    </row>
    <row r="107" customFormat="false" ht="15.75" hidden="false" customHeight="true" outlineLevel="0" collapsed="false">
      <c r="A107" s="174" t="s">
        <v>176</v>
      </c>
      <c r="B107" s="45"/>
      <c r="C107" s="161" t="n">
        <f aca="false">SUM(C93:C94,C95)</f>
        <v>21</v>
      </c>
      <c r="D107" s="168" t="n">
        <f aca="false">SUM(D93:D94,D95)</f>
        <v>0.375</v>
      </c>
      <c r="E107" s="175" t="n">
        <f aca="false">SUM(3/13)</f>
        <v>0.230769230769231</v>
      </c>
      <c r="F107" s="45" t="n">
        <v>3</v>
      </c>
      <c r="G107" s="168" t="n">
        <f aca="false">SUM(F107/G104)</f>
        <v>0.272727272727273</v>
      </c>
      <c r="H107" s="41" t="n">
        <f aca="false">SUM(G107-D107)</f>
        <v>-0.102272727272727</v>
      </c>
      <c r="I107" s="18"/>
      <c r="J107" s="45"/>
      <c r="K107" s="45"/>
      <c r="L107" s="45"/>
      <c r="M107" s="60"/>
      <c r="N107" s="157"/>
      <c r="O107" s="41" t="n">
        <f aca="false">SUM(C107/$C$112)</f>
        <v>0.375</v>
      </c>
      <c r="P107" s="95"/>
      <c r="Q107" s="45"/>
      <c r="R107" s="95"/>
      <c r="S107" s="45"/>
      <c r="T107" s="95"/>
      <c r="U107" s="42"/>
      <c r="V107" s="42"/>
      <c r="W107" s="95"/>
      <c r="X107" s="42"/>
      <c r="Y107" s="42"/>
      <c r="Z107" s="42"/>
      <c r="AA107" s="42"/>
      <c r="AB107" s="42"/>
      <c r="AC107" s="44"/>
      <c r="AD107" s="42"/>
      <c r="AE107" s="42"/>
      <c r="AF107" s="42"/>
      <c r="AG107" s="42"/>
      <c r="AH107" s="33"/>
      <c r="AI107" s="32"/>
      <c r="AJ107" s="42"/>
    </row>
    <row r="108" customFormat="false" ht="15.75" hidden="false" customHeight="true" outlineLevel="0" collapsed="false">
      <c r="A108" s="176" t="s">
        <v>177</v>
      </c>
      <c r="B108" s="45"/>
      <c r="C108" s="161" t="n">
        <f aca="false">SUM(C96:C97)</f>
        <v>7</v>
      </c>
      <c r="D108" s="168" t="n">
        <f aca="false">SUM(D96:D97)</f>
        <v>0.125</v>
      </c>
      <c r="E108" s="177" t="n">
        <f aca="false">SUM(2/13)</f>
        <v>0.153846153846154</v>
      </c>
      <c r="F108" s="45" t="n">
        <v>2</v>
      </c>
      <c r="G108" s="168" t="n">
        <f aca="false">SUM(F108/G104)</f>
        <v>0.181818181818182</v>
      </c>
      <c r="H108" s="41" t="n">
        <f aca="false">SUM(G108-D108)</f>
        <v>0.0568181818181818</v>
      </c>
      <c r="I108" s="18"/>
      <c r="J108" s="45"/>
      <c r="K108" s="45"/>
      <c r="L108" s="45"/>
      <c r="M108" s="60"/>
      <c r="N108" s="157"/>
      <c r="O108" s="41" t="n">
        <f aca="false">SUM(C108/$C$112)</f>
        <v>0.125</v>
      </c>
      <c r="P108" s="95"/>
      <c r="Q108" s="45"/>
      <c r="R108" s="95"/>
      <c r="S108" s="45"/>
      <c r="T108" s="95"/>
      <c r="U108" s="42"/>
      <c r="V108" s="42"/>
      <c r="W108" s="95"/>
      <c r="X108" s="42"/>
      <c r="Y108" s="42"/>
      <c r="Z108" s="42"/>
      <c r="AA108" s="42"/>
      <c r="AB108" s="42"/>
      <c r="AC108" s="44"/>
      <c r="AD108" s="42"/>
      <c r="AE108" s="42"/>
      <c r="AF108" s="42"/>
      <c r="AG108" s="42"/>
      <c r="AH108" s="33"/>
      <c r="AI108" s="32"/>
      <c r="AJ108" s="42"/>
    </row>
    <row r="109" customFormat="false" ht="15.75" hidden="false" customHeight="true" outlineLevel="0" collapsed="false">
      <c r="A109" s="178" t="s">
        <v>178</v>
      </c>
      <c r="B109" s="45"/>
      <c r="C109" s="161" t="n">
        <f aca="false">SUM(C98)</f>
        <v>7</v>
      </c>
      <c r="D109" s="168" t="n">
        <f aca="false">SUM(D98)</f>
        <v>0.125</v>
      </c>
      <c r="E109" s="179" t="n">
        <f aca="false">SUM(3/13)</f>
        <v>0.230769230769231</v>
      </c>
      <c r="F109" s="172" t="n">
        <v>2</v>
      </c>
      <c r="G109" s="173" t="n">
        <f aca="false">SUM(F109/G104)</f>
        <v>0.181818181818182</v>
      </c>
      <c r="H109" s="41" t="n">
        <f aca="false">SUM(G109-D109)</f>
        <v>0.0568181818181818</v>
      </c>
      <c r="I109" s="18"/>
      <c r="J109" s="45"/>
      <c r="K109" s="45"/>
      <c r="L109" s="45"/>
      <c r="M109" s="60"/>
      <c r="N109" s="157"/>
      <c r="O109" s="41" t="n">
        <f aca="false">SUM(C109/$C$112)</f>
        <v>0.125</v>
      </c>
      <c r="P109" s="95"/>
      <c r="Q109" s="45"/>
      <c r="R109" s="95"/>
      <c r="S109" s="45"/>
      <c r="T109" s="95"/>
      <c r="U109" s="42"/>
      <c r="V109" s="42"/>
      <c r="W109" s="95"/>
      <c r="X109" s="42"/>
      <c r="Y109" s="42"/>
      <c r="Z109" s="42"/>
      <c r="AA109" s="42"/>
      <c r="AB109" s="42"/>
      <c r="AC109" s="44"/>
      <c r="AD109" s="42"/>
      <c r="AE109" s="42"/>
      <c r="AF109" s="42"/>
      <c r="AG109" s="42"/>
      <c r="AH109" s="33"/>
      <c r="AI109" s="32"/>
      <c r="AJ109" s="42"/>
    </row>
    <row r="110" customFormat="false" ht="15.75" hidden="false" customHeight="true" outlineLevel="0" collapsed="false">
      <c r="A110" s="180" t="s">
        <v>179</v>
      </c>
      <c r="B110" s="45"/>
      <c r="C110" s="161" t="n">
        <f aca="false">SUM(C90:C91)</f>
        <v>4</v>
      </c>
      <c r="D110" s="168" t="n">
        <f aca="false">SUM(D90:D91)</f>
        <v>0.0714285714285714</v>
      </c>
      <c r="E110" s="181" t="n">
        <f aca="false">SUM(1/13)</f>
        <v>0.0769230769230769</v>
      </c>
      <c r="F110" s="45" t="n">
        <v>1</v>
      </c>
      <c r="G110" s="168" t="n">
        <f aca="false">SUM(F110/G104)</f>
        <v>0.0909090909090909</v>
      </c>
      <c r="H110" s="41" t="n">
        <f aca="false">SUM(G110-D110)</f>
        <v>0.0194805194805195</v>
      </c>
      <c r="I110" s="18"/>
      <c r="J110" s="45"/>
      <c r="K110" s="45"/>
      <c r="L110" s="45"/>
      <c r="M110" s="60"/>
      <c r="N110" s="157"/>
      <c r="O110" s="41" t="n">
        <f aca="false">SUM(C110/$C$112)</f>
        <v>0.0714285714285714</v>
      </c>
      <c r="P110" s="95"/>
      <c r="Q110" s="45"/>
      <c r="R110" s="95"/>
      <c r="S110" s="45"/>
      <c r="T110" s="95"/>
      <c r="U110" s="42"/>
      <c r="V110" s="42"/>
      <c r="W110" s="95"/>
      <c r="X110" s="42"/>
      <c r="Y110" s="42"/>
      <c r="Z110" s="42"/>
      <c r="AA110" s="42"/>
      <c r="AB110" s="42"/>
      <c r="AC110" s="44"/>
      <c r="AD110" s="42"/>
      <c r="AE110" s="42"/>
      <c r="AF110" s="42"/>
      <c r="AG110" s="42"/>
      <c r="AH110" s="33"/>
      <c r="AI110" s="32"/>
      <c r="AJ110" s="42"/>
    </row>
    <row r="111" customFormat="false" ht="15.75" hidden="false" customHeight="true" outlineLevel="0" collapsed="false">
      <c r="A111" s="182" t="s">
        <v>180</v>
      </c>
      <c r="B111" s="45"/>
      <c r="C111" s="161" t="n">
        <f aca="false">C92</f>
        <v>6</v>
      </c>
      <c r="D111" s="168" t="n">
        <f aca="false">D92</f>
        <v>0.107142857142857</v>
      </c>
      <c r="E111" s="181" t="n">
        <f aca="false">SUM(1/13)</f>
        <v>0.0769230769230769</v>
      </c>
      <c r="F111" s="45" t="n">
        <v>1</v>
      </c>
      <c r="G111" s="168" t="n">
        <f aca="false">SUM(F111/G104)</f>
        <v>0.0909090909090909</v>
      </c>
      <c r="H111" s="183" t="n">
        <f aca="false">SUM(G111-D111)</f>
        <v>-0.0162337662337662</v>
      </c>
      <c r="I111" s="18"/>
      <c r="J111" s="45"/>
      <c r="K111" s="45"/>
      <c r="L111" s="45"/>
      <c r="M111" s="60"/>
      <c r="N111" s="157"/>
      <c r="O111" s="41" t="n">
        <f aca="false">SUM(C111/$C$112)</f>
        <v>0.107142857142857</v>
      </c>
      <c r="P111" s="95"/>
      <c r="Q111" s="45"/>
      <c r="R111" s="95"/>
      <c r="S111" s="45"/>
      <c r="T111" s="95"/>
      <c r="U111" s="42"/>
      <c r="V111" s="42"/>
      <c r="W111" s="95"/>
      <c r="X111" s="42"/>
      <c r="Y111" s="42"/>
      <c r="Z111" s="42"/>
      <c r="AA111" s="42"/>
      <c r="AB111" s="42"/>
      <c r="AC111" s="44"/>
      <c r="AD111" s="42"/>
      <c r="AE111" s="42"/>
      <c r="AF111" s="42"/>
      <c r="AG111" s="42"/>
      <c r="AH111" s="33"/>
      <c r="AI111" s="32"/>
      <c r="AJ111" s="42"/>
    </row>
    <row r="112" customFormat="false" ht="15.75" hidden="false" customHeight="true" outlineLevel="0" collapsed="false">
      <c r="A112" s="45"/>
      <c r="B112" s="45"/>
      <c r="C112" s="130" t="n">
        <f aca="false">SUM(C105:C111)</f>
        <v>56</v>
      </c>
      <c r="E112" s="130"/>
      <c r="F112" s="130" t="n">
        <f aca="false">SUM(F105:F111)</f>
        <v>11</v>
      </c>
      <c r="G112" s="157"/>
      <c r="H112" s="157"/>
      <c r="I112" s="18"/>
      <c r="J112" s="45"/>
      <c r="K112" s="45"/>
      <c r="L112" s="45"/>
      <c r="M112" s="60"/>
      <c r="N112" s="157"/>
      <c r="O112" s="41"/>
      <c r="P112" s="95"/>
      <c r="Q112" s="45"/>
      <c r="R112" s="95"/>
      <c r="S112" s="45"/>
      <c r="T112" s="95"/>
      <c r="U112" s="42"/>
      <c r="V112" s="42"/>
      <c r="W112" s="95"/>
      <c r="X112" s="42"/>
      <c r="Y112" s="42"/>
      <c r="Z112" s="42"/>
      <c r="AA112" s="42"/>
      <c r="AB112" s="42"/>
      <c r="AC112" s="44"/>
      <c r="AD112" s="42"/>
      <c r="AE112" s="42"/>
      <c r="AF112" s="42"/>
      <c r="AG112" s="42"/>
      <c r="AH112" s="33"/>
      <c r="AI112" s="32"/>
      <c r="AJ112" s="42"/>
    </row>
    <row r="113" customFormat="false" ht="15.75" hidden="false" customHeight="true" outlineLevel="0" collapsed="false">
      <c r="A113" s="45"/>
      <c r="B113" s="45"/>
      <c r="C113" s="18"/>
      <c r="D113" s="18"/>
      <c r="E113" s="18"/>
      <c r="F113" s="161"/>
      <c r="G113" s="157"/>
      <c r="H113" s="157"/>
      <c r="I113" s="18"/>
      <c r="J113" s="45"/>
      <c r="K113" s="45"/>
      <c r="L113" s="45"/>
      <c r="M113" s="60"/>
      <c r="N113" s="157"/>
      <c r="O113" s="41"/>
      <c r="P113" s="95"/>
      <c r="Q113" s="45"/>
      <c r="R113" s="95"/>
      <c r="S113" s="45"/>
      <c r="T113" s="95"/>
      <c r="U113" s="42"/>
      <c r="V113" s="42"/>
      <c r="W113" s="95"/>
      <c r="X113" s="42"/>
      <c r="Y113" s="42"/>
      <c r="Z113" s="42"/>
      <c r="AA113" s="42"/>
      <c r="AB113" s="42"/>
      <c r="AC113" s="44"/>
      <c r="AD113" s="42"/>
      <c r="AE113" s="42"/>
      <c r="AF113" s="42"/>
      <c r="AG113" s="42"/>
      <c r="AH113" s="33"/>
      <c r="AI113" s="32"/>
      <c r="AJ113" s="42"/>
    </row>
    <row r="114" customFormat="false" ht="15.75" hidden="false" customHeight="true" outlineLevel="0" collapsed="false">
      <c r="A114" s="45"/>
      <c r="B114" s="45"/>
      <c r="C114" s="18"/>
      <c r="D114" s="18"/>
      <c r="E114" s="18"/>
      <c r="F114" s="161"/>
      <c r="G114" s="157"/>
      <c r="H114" s="157"/>
      <c r="I114" s="18"/>
      <c r="J114" s="45"/>
      <c r="K114" s="45"/>
      <c r="L114" s="45"/>
      <c r="M114" s="60"/>
      <c r="N114" s="157"/>
      <c r="O114" s="41"/>
      <c r="P114" s="95"/>
      <c r="Q114" s="45"/>
      <c r="R114" s="95"/>
      <c r="S114" s="45"/>
      <c r="T114" s="95"/>
      <c r="U114" s="42"/>
      <c r="V114" s="42"/>
      <c r="W114" s="95"/>
      <c r="X114" s="42"/>
      <c r="Y114" s="42"/>
      <c r="Z114" s="42"/>
      <c r="AA114" s="42"/>
      <c r="AB114" s="42"/>
      <c r="AC114" s="44"/>
      <c r="AD114" s="42"/>
      <c r="AE114" s="42"/>
      <c r="AF114" s="42"/>
      <c r="AG114" s="42"/>
      <c r="AH114" s="33"/>
      <c r="AI114" s="32"/>
      <c r="AJ114" s="42"/>
    </row>
    <row r="115" customFormat="false" ht="15.75" hidden="false" customHeight="true" outlineLevel="0" collapsed="false">
      <c r="A115" s="45"/>
      <c r="B115" s="45"/>
      <c r="C115" s="18"/>
      <c r="D115" s="18"/>
      <c r="E115" s="18"/>
      <c r="F115" s="161"/>
      <c r="G115" s="157"/>
      <c r="H115" s="157"/>
      <c r="I115" s="18"/>
      <c r="J115" s="45"/>
      <c r="K115" s="45"/>
      <c r="L115" s="45"/>
      <c r="M115" s="60"/>
      <c r="N115" s="157"/>
      <c r="O115" s="41"/>
      <c r="P115" s="95"/>
      <c r="Q115" s="45"/>
      <c r="R115" s="95"/>
      <c r="S115" s="45"/>
      <c r="T115" s="95"/>
      <c r="U115" s="42"/>
      <c r="V115" s="42"/>
      <c r="W115" s="95"/>
      <c r="X115" s="42"/>
      <c r="Y115" s="42"/>
      <c r="Z115" s="42"/>
      <c r="AA115" s="42"/>
      <c r="AB115" s="42"/>
      <c r="AC115" s="44"/>
      <c r="AD115" s="42"/>
      <c r="AE115" s="42"/>
      <c r="AF115" s="42"/>
      <c r="AG115" s="42"/>
      <c r="AH115" s="33"/>
      <c r="AI115" s="32"/>
      <c r="AJ115" s="42"/>
    </row>
    <row r="116" customFormat="false" ht="15.75" hidden="false" customHeight="true" outlineLevel="0" collapsed="false">
      <c r="A116" s="45"/>
      <c r="B116" s="45"/>
      <c r="C116" s="18"/>
      <c r="D116" s="18"/>
      <c r="E116" s="18"/>
      <c r="F116" s="161"/>
      <c r="G116" s="157"/>
      <c r="H116" s="157"/>
      <c r="I116" s="18"/>
      <c r="J116" s="45"/>
      <c r="K116" s="45"/>
      <c r="L116" s="45"/>
      <c r="M116" s="60"/>
      <c r="N116" s="157"/>
      <c r="O116" s="41"/>
      <c r="P116" s="95"/>
      <c r="Q116" s="45"/>
      <c r="R116" s="95"/>
      <c r="S116" s="45"/>
      <c r="T116" s="95"/>
      <c r="U116" s="42"/>
      <c r="V116" s="42"/>
      <c r="W116" s="95"/>
      <c r="X116" s="42"/>
      <c r="Y116" s="42"/>
      <c r="Z116" s="42"/>
      <c r="AA116" s="42"/>
      <c r="AB116" s="42"/>
      <c r="AC116" s="44"/>
      <c r="AD116" s="42"/>
      <c r="AE116" s="42"/>
      <c r="AF116" s="42"/>
      <c r="AG116" s="42"/>
      <c r="AH116" s="33"/>
      <c r="AI116" s="32"/>
      <c r="AJ116" s="42"/>
    </row>
    <row r="117" customFormat="false" ht="15.75" hidden="false" customHeight="true" outlineLevel="0" collapsed="false">
      <c r="A117" s="45"/>
      <c r="B117" s="45"/>
      <c r="C117" s="18"/>
      <c r="D117" s="18"/>
      <c r="E117" s="18"/>
      <c r="F117" s="161"/>
      <c r="G117" s="157"/>
      <c r="H117" s="157"/>
      <c r="I117" s="18"/>
      <c r="J117" s="45"/>
      <c r="K117" s="45"/>
      <c r="L117" s="45"/>
      <c r="M117" s="60"/>
      <c r="N117" s="157"/>
      <c r="O117" s="41"/>
      <c r="P117" s="95"/>
      <c r="Q117" s="45"/>
      <c r="R117" s="95"/>
      <c r="S117" s="45"/>
      <c r="T117" s="95"/>
      <c r="U117" s="42"/>
      <c r="V117" s="42"/>
      <c r="W117" s="95"/>
      <c r="X117" s="42"/>
      <c r="Y117" s="42"/>
      <c r="Z117" s="42"/>
      <c r="AA117" s="42"/>
      <c r="AB117" s="42"/>
      <c r="AC117" s="44"/>
      <c r="AD117" s="42"/>
      <c r="AE117" s="42"/>
      <c r="AF117" s="42"/>
      <c r="AG117" s="42"/>
      <c r="AH117" s="33"/>
      <c r="AI117" s="32"/>
      <c r="AJ117" s="42"/>
    </row>
    <row r="118" customFormat="false" ht="15.75" hidden="false" customHeight="true" outlineLevel="0" collapsed="false">
      <c r="A118" s="45"/>
      <c r="B118" s="45"/>
      <c r="C118" s="18"/>
      <c r="D118" s="18"/>
      <c r="E118" s="18"/>
      <c r="F118" s="161"/>
      <c r="G118" s="157"/>
      <c r="H118" s="157"/>
      <c r="I118" s="18"/>
      <c r="J118" s="45"/>
      <c r="K118" s="45"/>
      <c r="L118" s="45"/>
      <c r="M118" s="60"/>
      <c r="N118" s="157"/>
      <c r="O118" s="41"/>
      <c r="P118" s="95"/>
      <c r="Q118" s="45"/>
      <c r="R118" s="95"/>
      <c r="S118" s="45"/>
      <c r="T118" s="95"/>
      <c r="U118" s="42"/>
      <c r="V118" s="42"/>
      <c r="W118" s="95"/>
      <c r="X118" s="42"/>
      <c r="Y118" s="42"/>
      <c r="Z118" s="42"/>
      <c r="AA118" s="42"/>
      <c r="AB118" s="42"/>
      <c r="AC118" s="44"/>
      <c r="AD118" s="42"/>
      <c r="AE118" s="42"/>
      <c r="AF118" s="42"/>
      <c r="AG118" s="42"/>
      <c r="AH118" s="33"/>
      <c r="AI118" s="32"/>
      <c r="AJ118" s="42"/>
    </row>
    <row r="119" customFormat="false" ht="15.75" hidden="false" customHeight="true" outlineLevel="0" collapsed="false">
      <c r="A119" s="45"/>
      <c r="B119" s="45"/>
      <c r="C119" s="18"/>
      <c r="D119" s="18"/>
      <c r="E119" s="18"/>
      <c r="F119" s="161"/>
      <c r="G119" s="157"/>
      <c r="H119" s="157"/>
      <c r="I119" s="18"/>
      <c r="J119" s="45"/>
      <c r="K119" s="45"/>
      <c r="L119" s="45"/>
      <c r="M119" s="60"/>
      <c r="N119" s="157"/>
      <c r="O119" s="41"/>
      <c r="P119" s="95"/>
      <c r="Q119" s="45"/>
      <c r="R119" s="95"/>
      <c r="S119" s="45"/>
      <c r="T119" s="95"/>
      <c r="U119" s="42"/>
      <c r="V119" s="42"/>
      <c r="W119" s="95"/>
      <c r="X119" s="42"/>
      <c r="Y119" s="42"/>
      <c r="Z119" s="42"/>
      <c r="AA119" s="42"/>
      <c r="AB119" s="42"/>
      <c r="AC119" s="44"/>
      <c r="AD119" s="42"/>
      <c r="AE119" s="42"/>
      <c r="AF119" s="42"/>
      <c r="AG119" s="42"/>
      <c r="AH119" s="33"/>
      <c r="AI119" s="32"/>
      <c r="AJ119" s="42"/>
    </row>
    <row r="120" customFormat="false" ht="15.75" hidden="false" customHeight="true" outlineLevel="0" collapsed="false">
      <c r="A120" s="45"/>
      <c r="B120" s="45"/>
      <c r="C120" s="18"/>
      <c r="D120" s="18"/>
      <c r="E120" s="18"/>
      <c r="F120" s="161"/>
      <c r="G120" s="157"/>
      <c r="H120" s="157"/>
      <c r="I120" s="18"/>
      <c r="J120" s="45"/>
      <c r="K120" s="45"/>
      <c r="L120" s="45"/>
      <c r="M120" s="60"/>
      <c r="N120" s="157"/>
      <c r="O120" s="41"/>
      <c r="P120" s="95"/>
      <c r="Q120" s="45"/>
      <c r="R120" s="95"/>
      <c r="S120" s="45"/>
      <c r="T120" s="95"/>
      <c r="U120" s="42"/>
      <c r="V120" s="42"/>
      <c r="W120" s="95"/>
      <c r="X120" s="42"/>
      <c r="Y120" s="42"/>
      <c r="Z120" s="42"/>
      <c r="AA120" s="42"/>
      <c r="AB120" s="42"/>
      <c r="AC120" s="44"/>
      <c r="AD120" s="42"/>
      <c r="AE120" s="42"/>
      <c r="AF120" s="42"/>
      <c r="AG120" s="42"/>
      <c r="AH120" s="33"/>
      <c r="AI120" s="32"/>
      <c r="AJ120" s="42"/>
    </row>
    <row r="121" customFormat="false" ht="15.75" hidden="false" customHeight="true" outlineLevel="0" collapsed="false">
      <c r="A121" s="45"/>
      <c r="B121" s="45"/>
      <c r="C121" s="18"/>
      <c r="D121" s="18"/>
      <c r="E121" s="18"/>
      <c r="F121" s="161"/>
      <c r="G121" s="157"/>
      <c r="H121" s="157"/>
      <c r="I121" s="18"/>
      <c r="J121" s="45"/>
      <c r="K121" s="45"/>
      <c r="L121" s="45"/>
      <c r="M121" s="60"/>
      <c r="N121" s="157"/>
      <c r="O121" s="41"/>
      <c r="P121" s="95"/>
      <c r="Q121" s="45"/>
      <c r="R121" s="95"/>
      <c r="S121" s="45"/>
      <c r="T121" s="95"/>
      <c r="U121" s="42"/>
      <c r="V121" s="42"/>
      <c r="W121" s="95"/>
      <c r="X121" s="42"/>
      <c r="Y121" s="42"/>
      <c r="Z121" s="42"/>
      <c r="AA121" s="42"/>
      <c r="AB121" s="42"/>
      <c r="AC121" s="44"/>
      <c r="AD121" s="42"/>
      <c r="AE121" s="42"/>
      <c r="AF121" s="42"/>
      <c r="AG121" s="42"/>
      <c r="AH121" s="33"/>
      <c r="AI121" s="32"/>
      <c r="AJ121" s="42"/>
    </row>
    <row r="122" customFormat="false" ht="15.75" hidden="false" customHeight="true" outlineLevel="0" collapsed="false">
      <c r="A122" s="45"/>
      <c r="B122" s="45"/>
      <c r="C122" s="18"/>
      <c r="D122" s="18"/>
      <c r="E122" s="18"/>
      <c r="F122" s="161"/>
      <c r="G122" s="157"/>
      <c r="H122" s="157"/>
      <c r="I122" s="18"/>
      <c r="J122" s="45"/>
      <c r="K122" s="45"/>
      <c r="L122" s="45"/>
      <c r="M122" s="60"/>
      <c r="N122" s="157"/>
      <c r="O122" s="41"/>
      <c r="P122" s="95"/>
      <c r="Q122" s="45"/>
      <c r="R122" s="95"/>
      <c r="S122" s="45"/>
      <c r="T122" s="95"/>
      <c r="U122" s="42"/>
      <c r="V122" s="42"/>
      <c r="W122" s="95"/>
      <c r="X122" s="42"/>
      <c r="Y122" s="42"/>
      <c r="Z122" s="42"/>
      <c r="AA122" s="42"/>
      <c r="AB122" s="42"/>
      <c r="AC122" s="44"/>
      <c r="AD122" s="42"/>
      <c r="AE122" s="42"/>
      <c r="AF122" s="42"/>
      <c r="AG122" s="42"/>
      <c r="AH122" s="33"/>
      <c r="AI122" s="32"/>
      <c r="AJ122" s="42"/>
    </row>
    <row r="123" customFormat="false" ht="15.75" hidden="false" customHeight="true" outlineLevel="0" collapsed="false">
      <c r="A123" s="45"/>
      <c r="B123" s="45"/>
      <c r="C123" s="18"/>
      <c r="D123" s="18"/>
      <c r="E123" s="18"/>
      <c r="F123" s="161"/>
      <c r="G123" s="157"/>
      <c r="H123" s="157"/>
      <c r="I123" s="18"/>
      <c r="J123" s="45"/>
      <c r="K123" s="45"/>
      <c r="L123" s="45"/>
      <c r="M123" s="60"/>
      <c r="N123" s="157"/>
      <c r="O123" s="41"/>
      <c r="P123" s="95"/>
      <c r="Q123" s="45"/>
      <c r="R123" s="95"/>
      <c r="S123" s="45"/>
      <c r="T123" s="95"/>
      <c r="U123" s="42"/>
      <c r="V123" s="42"/>
      <c r="W123" s="95"/>
      <c r="X123" s="42"/>
      <c r="Y123" s="42"/>
      <c r="Z123" s="42"/>
      <c r="AA123" s="42"/>
      <c r="AB123" s="42"/>
      <c r="AC123" s="44"/>
      <c r="AD123" s="42"/>
      <c r="AE123" s="42"/>
      <c r="AF123" s="42"/>
      <c r="AG123" s="42"/>
      <c r="AH123" s="33"/>
      <c r="AI123" s="32"/>
      <c r="AJ123" s="42"/>
    </row>
    <row r="124" customFormat="false" ht="15.75" hidden="false" customHeight="true" outlineLevel="0" collapsed="false">
      <c r="A124" s="45"/>
      <c r="B124" s="45"/>
      <c r="C124" s="18"/>
      <c r="D124" s="18"/>
      <c r="E124" s="18"/>
      <c r="F124" s="161"/>
      <c r="G124" s="157"/>
      <c r="H124" s="157"/>
      <c r="I124" s="18"/>
      <c r="J124" s="45"/>
      <c r="K124" s="45"/>
      <c r="L124" s="45"/>
      <c r="M124" s="60"/>
      <c r="N124" s="157"/>
      <c r="O124" s="41"/>
      <c r="P124" s="95"/>
      <c r="Q124" s="45"/>
      <c r="R124" s="95"/>
      <c r="S124" s="45"/>
      <c r="T124" s="95"/>
      <c r="U124" s="42"/>
      <c r="V124" s="42"/>
      <c r="W124" s="95"/>
      <c r="X124" s="42"/>
      <c r="Y124" s="42"/>
      <c r="Z124" s="42"/>
      <c r="AA124" s="42"/>
      <c r="AB124" s="42"/>
      <c r="AC124" s="44"/>
      <c r="AD124" s="42"/>
      <c r="AE124" s="42"/>
      <c r="AF124" s="42"/>
      <c r="AG124" s="42"/>
      <c r="AH124" s="33"/>
      <c r="AI124" s="32"/>
      <c r="AJ124" s="42"/>
    </row>
    <row r="125" customFormat="false" ht="15.75" hidden="false" customHeight="true" outlineLevel="0" collapsed="false">
      <c r="A125" s="45"/>
      <c r="B125" s="45"/>
      <c r="C125" s="18"/>
      <c r="D125" s="18"/>
      <c r="E125" s="18"/>
      <c r="F125" s="161"/>
      <c r="G125" s="157"/>
      <c r="H125" s="157"/>
      <c r="I125" s="18"/>
      <c r="J125" s="45"/>
      <c r="K125" s="45"/>
      <c r="L125" s="45"/>
      <c r="M125" s="60"/>
      <c r="N125" s="157"/>
      <c r="O125" s="41"/>
      <c r="P125" s="95"/>
      <c r="Q125" s="45"/>
      <c r="R125" s="95"/>
      <c r="S125" s="45"/>
      <c r="T125" s="95"/>
      <c r="U125" s="42"/>
      <c r="V125" s="42"/>
      <c r="W125" s="95"/>
      <c r="X125" s="42"/>
      <c r="Y125" s="42"/>
      <c r="Z125" s="42"/>
      <c r="AA125" s="42"/>
      <c r="AB125" s="42"/>
      <c r="AC125" s="44"/>
      <c r="AD125" s="42"/>
      <c r="AE125" s="42"/>
      <c r="AF125" s="42"/>
      <c r="AG125" s="42"/>
      <c r="AH125" s="33"/>
      <c r="AI125" s="32"/>
      <c r="AJ125" s="42"/>
    </row>
    <row r="126" customFormat="false" ht="15.75" hidden="false" customHeight="true" outlineLevel="0" collapsed="false">
      <c r="A126" s="45"/>
      <c r="B126" s="45"/>
      <c r="C126" s="18"/>
      <c r="D126" s="18"/>
      <c r="E126" s="18"/>
      <c r="F126" s="161"/>
      <c r="G126" s="157"/>
      <c r="H126" s="157"/>
      <c r="I126" s="18"/>
      <c r="J126" s="45"/>
      <c r="K126" s="45"/>
      <c r="L126" s="45"/>
      <c r="M126" s="60"/>
      <c r="N126" s="157"/>
      <c r="O126" s="41"/>
      <c r="P126" s="95"/>
      <c r="Q126" s="45"/>
      <c r="R126" s="95"/>
      <c r="S126" s="45"/>
      <c r="T126" s="95"/>
      <c r="U126" s="42"/>
      <c r="V126" s="42"/>
      <c r="W126" s="95"/>
      <c r="X126" s="42"/>
      <c r="Y126" s="42"/>
      <c r="Z126" s="42"/>
      <c r="AA126" s="42"/>
      <c r="AB126" s="42"/>
      <c r="AC126" s="44"/>
      <c r="AD126" s="42"/>
      <c r="AE126" s="42"/>
      <c r="AF126" s="42"/>
      <c r="AG126" s="42"/>
      <c r="AH126" s="33"/>
      <c r="AI126" s="32"/>
      <c r="AJ126" s="42"/>
    </row>
    <row r="127" customFormat="false" ht="15.75" hidden="false" customHeight="true" outlineLevel="0" collapsed="false">
      <c r="A127" s="45"/>
      <c r="B127" s="45"/>
      <c r="C127" s="18"/>
      <c r="D127" s="18"/>
      <c r="E127" s="18"/>
      <c r="F127" s="161"/>
      <c r="G127" s="157"/>
      <c r="H127" s="157"/>
      <c r="I127" s="18"/>
      <c r="J127" s="45"/>
      <c r="K127" s="45"/>
      <c r="L127" s="45"/>
      <c r="M127" s="60"/>
      <c r="N127" s="157"/>
      <c r="O127" s="41"/>
      <c r="P127" s="95"/>
      <c r="Q127" s="45"/>
      <c r="R127" s="95"/>
      <c r="S127" s="45"/>
      <c r="T127" s="95"/>
      <c r="U127" s="42"/>
      <c r="V127" s="42"/>
      <c r="W127" s="95"/>
      <c r="X127" s="42"/>
      <c r="Y127" s="42"/>
      <c r="Z127" s="42"/>
      <c r="AA127" s="42"/>
      <c r="AB127" s="42"/>
      <c r="AC127" s="44"/>
      <c r="AD127" s="42"/>
      <c r="AE127" s="42"/>
      <c r="AF127" s="42"/>
      <c r="AG127" s="42"/>
      <c r="AH127" s="33"/>
      <c r="AI127" s="32"/>
      <c r="AJ127" s="42"/>
    </row>
    <row r="128" customFormat="false" ht="15.75" hidden="false" customHeight="true" outlineLevel="0" collapsed="false">
      <c r="A128" s="45"/>
      <c r="B128" s="45"/>
      <c r="C128" s="18"/>
      <c r="D128" s="18"/>
      <c r="E128" s="18"/>
      <c r="F128" s="161"/>
      <c r="G128" s="157"/>
      <c r="H128" s="157"/>
      <c r="I128" s="18"/>
      <c r="J128" s="45"/>
      <c r="K128" s="45"/>
      <c r="L128" s="45"/>
      <c r="M128" s="60"/>
      <c r="N128" s="157"/>
      <c r="O128" s="41"/>
      <c r="P128" s="95"/>
      <c r="Q128" s="45"/>
      <c r="R128" s="95"/>
      <c r="S128" s="45"/>
      <c r="T128" s="95"/>
      <c r="U128" s="42"/>
      <c r="V128" s="42"/>
      <c r="W128" s="95"/>
      <c r="X128" s="42"/>
      <c r="Y128" s="42"/>
      <c r="Z128" s="42"/>
      <c r="AA128" s="42"/>
      <c r="AB128" s="42"/>
      <c r="AC128" s="44"/>
      <c r="AD128" s="42"/>
      <c r="AE128" s="42"/>
      <c r="AF128" s="42"/>
      <c r="AG128" s="42"/>
      <c r="AH128" s="33"/>
      <c r="AI128" s="32"/>
      <c r="AJ128" s="42"/>
    </row>
    <row r="129" customFormat="false" ht="15.75" hidden="false" customHeight="true" outlineLevel="0" collapsed="false">
      <c r="A129" s="45"/>
      <c r="B129" s="45"/>
      <c r="C129" s="18"/>
      <c r="D129" s="18"/>
      <c r="E129" s="18"/>
      <c r="F129" s="161"/>
      <c r="G129" s="157"/>
      <c r="H129" s="157"/>
      <c r="I129" s="18"/>
      <c r="J129" s="45"/>
      <c r="K129" s="45"/>
      <c r="L129" s="45"/>
      <c r="M129" s="60"/>
      <c r="N129" s="157"/>
      <c r="O129" s="41"/>
      <c r="P129" s="95"/>
      <c r="Q129" s="45"/>
      <c r="R129" s="95"/>
      <c r="S129" s="45"/>
      <c r="T129" s="95"/>
      <c r="U129" s="42"/>
      <c r="V129" s="42"/>
      <c r="W129" s="95"/>
      <c r="X129" s="42"/>
      <c r="Y129" s="42"/>
      <c r="Z129" s="42"/>
      <c r="AA129" s="42"/>
      <c r="AB129" s="42"/>
      <c r="AC129" s="44"/>
      <c r="AD129" s="42"/>
      <c r="AE129" s="42"/>
      <c r="AF129" s="42"/>
      <c r="AG129" s="42"/>
      <c r="AH129" s="33"/>
      <c r="AI129" s="32"/>
      <c r="AJ129" s="42"/>
    </row>
    <row r="130" customFormat="false" ht="15.75" hidden="false" customHeight="true" outlineLevel="0" collapsed="false">
      <c r="A130" s="45"/>
      <c r="B130" s="45"/>
      <c r="C130" s="18"/>
      <c r="D130" s="18"/>
      <c r="E130" s="18"/>
      <c r="F130" s="161"/>
      <c r="G130" s="157"/>
      <c r="H130" s="157"/>
      <c r="I130" s="18"/>
      <c r="J130" s="45"/>
      <c r="K130" s="45"/>
      <c r="L130" s="45"/>
      <c r="M130" s="60"/>
      <c r="N130" s="157"/>
      <c r="O130" s="41"/>
      <c r="P130" s="95"/>
      <c r="Q130" s="45"/>
      <c r="R130" s="95"/>
      <c r="S130" s="45"/>
      <c r="T130" s="95"/>
      <c r="U130" s="42"/>
      <c r="V130" s="42"/>
      <c r="W130" s="95"/>
      <c r="X130" s="42"/>
      <c r="Y130" s="42"/>
      <c r="Z130" s="42"/>
      <c r="AA130" s="42"/>
      <c r="AB130" s="42"/>
      <c r="AC130" s="44"/>
      <c r="AD130" s="42"/>
      <c r="AE130" s="42"/>
      <c r="AF130" s="42"/>
      <c r="AG130" s="42"/>
      <c r="AH130" s="33"/>
      <c r="AI130" s="32"/>
      <c r="AJ130" s="42"/>
    </row>
    <row r="131" customFormat="false" ht="15.75" hidden="false" customHeight="true" outlineLevel="0" collapsed="false">
      <c r="A131" s="45"/>
      <c r="B131" s="45"/>
      <c r="C131" s="18"/>
      <c r="D131" s="18"/>
      <c r="E131" s="18"/>
      <c r="F131" s="161"/>
      <c r="G131" s="157"/>
      <c r="H131" s="157"/>
      <c r="I131" s="18"/>
      <c r="J131" s="45"/>
      <c r="K131" s="45"/>
      <c r="L131" s="45"/>
      <c r="M131" s="60"/>
      <c r="N131" s="157"/>
      <c r="O131" s="41"/>
      <c r="P131" s="95"/>
      <c r="Q131" s="45"/>
      <c r="R131" s="95"/>
      <c r="S131" s="45"/>
      <c r="T131" s="95"/>
      <c r="U131" s="42"/>
      <c r="V131" s="42"/>
      <c r="W131" s="95"/>
      <c r="X131" s="42"/>
      <c r="Y131" s="42"/>
      <c r="Z131" s="42"/>
      <c r="AA131" s="42"/>
      <c r="AB131" s="42"/>
      <c r="AC131" s="44"/>
      <c r="AD131" s="42"/>
      <c r="AE131" s="42"/>
      <c r="AF131" s="42"/>
      <c r="AG131" s="42"/>
      <c r="AH131" s="33"/>
      <c r="AI131" s="32"/>
      <c r="AJ131" s="42"/>
    </row>
    <row r="132" customFormat="false" ht="15.75" hidden="false" customHeight="true" outlineLevel="0" collapsed="false">
      <c r="A132" s="45"/>
      <c r="B132" s="45"/>
      <c r="C132" s="18"/>
      <c r="D132" s="18"/>
      <c r="E132" s="18"/>
      <c r="F132" s="161"/>
      <c r="G132" s="157"/>
      <c r="H132" s="157"/>
      <c r="I132" s="18"/>
      <c r="J132" s="45"/>
      <c r="K132" s="45"/>
      <c r="L132" s="45"/>
      <c r="M132" s="60"/>
      <c r="N132" s="157"/>
      <c r="O132" s="41"/>
      <c r="P132" s="95"/>
      <c r="Q132" s="45"/>
      <c r="R132" s="95"/>
      <c r="S132" s="45"/>
      <c r="T132" s="95"/>
      <c r="U132" s="42"/>
      <c r="V132" s="42"/>
      <c r="W132" s="95"/>
      <c r="X132" s="42"/>
      <c r="Y132" s="42"/>
      <c r="Z132" s="42"/>
      <c r="AA132" s="42"/>
      <c r="AB132" s="42"/>
      <c r="AC132" s="44"/>
      <c r="AD132" s="42"/>
      <c r="AE132" s="42"/>
      <c r="AF132" s="42"/>
      <c r="AG132" s="42"/>
      <c r="AH132" s="33"/>
      <c r="AI132" s="32"/>
      <c r="AJ132" s="42"/>
    </row>
    <row r="133" customFormat="false" ht="15.75" hidden="false" customHeight="true" outlineLevel="0" collapsed="false">
      <c r="A133" s="45"/>
      <c r="B133" s="45"/>
      <c r="C133" s="18"/>
      <c r="D133" s="18"/>
      <c r="E133" s="18"/>
      <c r="F133" s="161"/>
      <c r="G133" s="157"/>
      <c r="H133" s="157"/>
      <c r="I133" s="18"/>
      <c r="J133" s="45"/>
      <c r="K133" s="45"/>
      <c r="L133" s="45"/>
      <c r="M133" s="60"/>
      <c r="N133" s="157"/>
      <c r="O133" s="41"/>
      <c r="P133" s="95"/>
      <c r="Q133" s="45"/>
      <c r="R133" s="95"/>
      <c r="S133" s="45"/>
      <c r="T133" s="95"/>
      <c r="U133" s="42"/>
      <c r="V133" s="42"/>
      <c r="W133" s="95"/>
      <c r="X133" s="42"/>
      <c r="Y133" s="42"/>
      <c r="Z133" s="42"/>
      <c r="AA133" s="42"/>
      <c r="AB133" s="42"/>
      <c r="AC133" s="44"/>
      <c r="AD133" s="42"/>
      <c r="AE133" s="42"/>
      <c r="AF133" s="42"/>
      <c r="AG133" s="42"/>
      <c r="AH133" s="33"/>
      <c r="AI133" s="32"/>
      <c r="AJ133" s="42"/>
    </row>
    <row r="134" customFormat="false" ht="15.75" hidden="false" customHeight="true" outlineLevel="0" collapsed="false">
      <c r="A134" s="45"/>
      <c r="B134" s="45"/>
      <c r="C134" s="18"/>
      <c r="D134" s="18"/>
      <c r="E134" s="18"/>
      <c r="F134" s="161"/>
      <c r="G134" s="157"/>
      <c r="H134" s="157"/>
      <c r="I134" s="18"/>
      <c r="J134" s="45"/>
      <c r="K134" s="45"/>
      <c r="L134" s="45"/>
      <c r="M134" s="60"/>
      <c r="N134" s="157"/>
      <c r="O134" s="41"/>
      <c r="P134" s="95"/>
      <c r="Q134" s="45"/>
      <c r="R134" s="95"/>
      <c r="S134" s="45"/>
      <c r="T134" s="95"/>
      <c r="U134" s="42"/>
      <c r="V134" s="42"/>
      <c r="W134" s="95"/>
      <c r="X134" s="42"/>
      <c r="Y134" s="42"/>
      <c r="Z134" s="42"/>
      <c r="AA134" s="42"/>
      <c r="AB134" s="42"/>
      <c r="AC134" s="44"/>
      <c r="AD134" s="42"/>
      <c r="AE134" s="42"/>
      <c r="AF134" s="42"/>
      <c r="AG134" s="42"/>
      <c r="AH134" s="33"/>
      <c r="AI134" s="32"/>
      <c r="AJ134" s="42"/>
    </row>
    <row r="135" customFormat="false" ht="15.75" hidden="false" customHeight="true" outlineLevel="0" collapsed="false">
      <c r="A135" s="45"/>
      <c r="B135" s="45"/>
      <c r="C135" s="18"/>
      <c r="D135" s="18"/>
      <c r="E135" s="18"/>
      <c r="F135" s="161"/>
      <c r="G135" s="157"/>
      <c r="H135" s="157"/>
      <c r="I135" s="18"/>
      <c r="J135" s="45"/>
      <c r="K135" s="45"/>
      <c r="L135" s="45"/>
      <c r="M135" s="60"/>
      <c r="N135" s="157"/>
      <c r="O135" s="41"/>
      <c r="P135" s="95"/>
      <c r="Q135" s="45"/>
      <c r="R135" s="95"/>
      <c r="S135" s="45"/>
      <c r="T135" s="95"/>
      <c r="U135" s="42"/>
      <c r="V135" s="42"/>
      <c r="W135" s="95"/>
      <c r="X135" s="42"/>
      <c r="Y135" s="42"/>
      <c r="Z135" s="42"/>
      <c r="AA135" s="42"/>
      <c r="AB135" s="42"/>
      <c r="AC135" s="44"/>
      <c r="AD135" s="42"/>
      <c r="AE135" s="42"/>
      <c r="AF135" s="42"/>
      <c r="AG135" s="42"/>
      <c r="AH135" s="33"/>
      <c r="AI135" s="32"/>
      <c r="AJ135" s="42"/>
    </row>
    <row r="136" customFormat="false" ht="15.75" hidden="false" customHeight="true" outlineLevel="0" collapsed="false">
      <c r="A136" s="45"/>
      <c r="B136" s="45"/>
      <c r="C136" s="18"/>
      <c r="D136" s="18"/>
      <c r="E136" s="18"/>
      <c r="F136" s="161"/>
      <c r="G136" s="157"/>
      <c r="H136" s="157"/>
      <c r="I136" s="18"/>
      <c r="J136" s="45"/>
      <c r="K136" s="45"/>
      <c r="L136" s="45"/>
      <c r="M136" s="60"/>
      <c r="N136" s="157"/>
      <c r="O136" s="41"/>
      <c r="P136" s="95"/>
      <c r="Q136" s="45"/>
      <c r="R136" s="95"/>
      <c r="S136" s="45"/>
      <c r="T136" s="95"/>
      <c r="U136" s="42"/>
      <c r="V136" s="42"/>
      <c r="W136" s="95"/>
      <c r="X136" s="42"/>
      <c r="Y136" s="42"/>
      <c r="Z136" s="42"/>
      <c r="AA136" s="42"/>
      <c r="AB136" s="42"/>
      <c r="AC136" s="44"/>
      <c r="AD136" s="42"/>
      <c r="AE136" s="42"/>
      <c r="AF136" s="42"/>
      <c r="AG136" s="42"/>
      <c r="AH136" s="33"/>
      <c r="AI136" s="32"/>
      <c r="AJ136" s="42"/>
    </row>
    <row r="137" customFormat="false" ht="15.75" hidden="false" customHeight="true" outlineLevel="0" collapsed="false">
      <c r="A137" s="45"/>
      <c r="B137" s="45"/>
      <c r="C137" s="18"/>
      <c r="D137" s="18"/>
      <c r="E137" s="18"/>
      <c r="F137" s="161"/>
      <c r="G137" s="157"/>
      <c r="H137" s="157"/>
      <c r="I137" s="18"/>
      <c r="J137" s="45"/>
      <c r="K137" s="45"/>
      <c r="L137" s="45"/>
      <c r="M137" s="60"/>
      <c r="N137" s="157"/>
      <c r="O137" s="41"/>
      <c r="P137" s="95"/>
      <c r="Q137" s="45"/>
      <c r="R137" s="95"/>
      <c r="S137" s="45"/>
      <c r="T137" s="95"/>
      <c r="U137" s="42"/>
      <c r="V137" s="42"/>
      <c r="W137" s="95"/>
      <c r="X137" s="42"/>
      <c r="Y137" s="42"/>
      <c r="Z137" s="42"/>
      <c r="AA137" s="42"/>
      <c r="AB137" s="42"/>
      <c r="AC137" s="44"/>
      <c r="AD137" s="42"/>
      <c r="AE137" s="42"/>
      <c r="AF137" s="42"/>
      <c r="AG137" s="42"/>
      <c r="AH137" s="33"/>
      <c r="AI137" s="32"/>
      <c r="AJ137" s="42"/>
    </row>
    <row r="138" customFormat="false" ht="15.75" hidden="false" customHeight="true" outlineLevel="0" collapsed="false">
      <c r="A138" s="45"/>
      <c r="B138" s="45"/>
      <c r="C138" s="18"/>
      <c r="D138" s="18"/>
      <c r="E138" s="18"/>
      <c r="F138" s="161"/>
      <c r="G138" s="157"/>
      <c r="H138" s="157"/>
      <c r="I138" s="18"/>
      <c r="J138" s="45"/>
      <c r="K138" s="45"/>
      <c r="L138" s="45"/>
      <c r="M138" s="60"/>
      <c r="N138" s="157"/>
      <c r="O138" s="41"/>
      <c r="P138" s="95"/>
      <c r="Q138" s="45"/>
      <c r="R138" s="95"/>
      <c r="S138" s="45"/>
      <c r="T138" s="95"/>
      <c r="U138" s="42"/>
      <c r="V138" s="42"/>
      <c r="W138" s="95"/>
      <c r="X138" s="42"/>
      <c r="Y138" s="42"/>
      <c r="Z138" s="42"/>
      <c r="AA138" s="42"/>
      <c r="AB138" s="42"/>
      <c r="AC138" s="44"/>
      <c r="AD138" s="42"/>
      <c r="AE138" s="42"/>
      <c r="AF138" s="42"/>
      <c r="AG138" s="42"/>
      <c r="AH138" s="33"/>
      <c r="AI138" s="32"/>
      <c r="AJ138" s="42"/>
    </row>
    <row r="139" customFormat="false" ht="15.75" hidden="false" customHeight="true" outlineLevel="0" collapsed="false">
      <c r="A139" s="45"/>
      <c r="B139" s="45"/>
      <c r="C139" s="18"/>
      <c r="D139" s="18"/>
      <c r="E139" s="18"/>
      <c r="F139" s="161"/>
      <c r="G139" s="157"/>
      <c r="H139" s="157"/>
      <c r="I139" s="18"/>
      <c r="J139" s="45"/>
      <c r="K139" s="45"/>
      <c r="L139" s="45"/>
      <c r="M139" s="60"/>
      <c r="N139" s="157"/>
      <c r="O139" s="41"/>
      <c r="P139" s="95"/>
      <c r="Q139" s="45"/>
      <c r="R139" s="95"/>
      <c r="S139" s="45"/>
      <c r="T139" s="95"/>
      <c r="U139" s="42"/>
      <c r="V139" s="42"/>
      <c r="W139" s="95"/>
      <c r="X139" s="42"/>
      <c r="Y139" s="42"/>
      <c r="Z139" s="42"/>
      <c r="AA139" s="42"/>
      <c r="AB139" s="42"/>
      <c r="AC139" s="44"/>
      <c r="AD139" s="42"/>
      <c r="AE139" s="42"/>
      <c r="AF139" s="42"/>
      <c r="AG139" s="42"/>
      <c r="AH139" s="33"/>
      <c r="AI139" s="32"/>
      <c r="AJ139" s="42"/>
    </row>
    <row r="140" customFormat="false" ht="15.75" hidden="false" customHeight="true" outlineLevel="0" collapsed="false">
      <c r="A140" s="45"/>
      <c r="B140" s="45"/>
      <c r="C140" s="18"/>
      <c r="D140" s="18"/>
      <c r="E140" s="18"/>
      <c r="F140" s="161"/>
      <c r="G140" s="157"/>
      <c r="H140" s="157"/>
      <c r="I140" s="18"/>
      <c r="J140" s="45"/>
      <c r="K140" s="45"/>
      <c r="L140" s="45"/>
      <c r="M140" s="60"/>
      <c r="N140" s="157"/>
      <c r="O140" s="41"/>
      <c r="P140" s="95"/>
      <c r="Q140" s="45"/>
      <c r="R140" s="95"/>
      <c r="S140" s="45"/>
      <c r="T140" s="95"/>
      <c r="U140" s="42"/>
      <c r="V140" s="42"/>
      <c r="W140" s="95"/>
      <c r="X140" s="42"/>
      <c r="Y140" s="42"/>
      <c r="Z140" s="42"/>
      <c r="AA140" s="42"/>
      <c r="AB140" s="42"/>
      <c r="AC140" s="44"/>
      <c r="AD140" s="42"/>
      <c r="AE140" s="42"/>
      <c r="AF140" s="42"/>
      <c r="AG140" s="42"/>
      <c r="AH140" s="33"/>
      <c r="AI140" s="32"/>
      <c r="AJ140" s="42"/>
    </row>
    <row r="141" customFormat="false" ht="15.75" hidden="false" customHeight="true" outlineLevel="0" collapsed="false">
      <c r="A141" s="45"/>
      <c r="B141" s="45"/>
      <c r="C141" s="18"/>
      <c r="D141" s="18"/>
      <c r="E141" s="18"/>
      <c r="F141" s="161"/>
      <c r="G141" s="157"/>
      <c r="H141" s="157"/>
      <c r="I141" s="18"/>
      <c r="J141" s="45"/>
      <c r="K141" s="45"/>
      <c r="L141" s="45"/>
      <c r="M141" s="60"/>
      <c r="N141" s="157"/>
      <c r="O141" s="41"/>
      <c r="P141" s="95"/>
      <c r="Q141" s="45"/>
      <c r="R141" s="95"/>
      <c r="S141" s="45"/>
      <c r="T141" s="95"/>
      <c r="U141" s="42"/>
      <c r="V141" s="42"/>
      <c r="W141" s="95"/>
      <c r="X141" s="42"/>
      <c r="Y141" s="42"/>
      <c r="Z141" s="42"/>
      <c r="AA141" s="42"/>
      <c r="AB141" s="42"/>
      <c r="AC141" s="44"/>
      <c r="AD141" s="42"/>
      <c r="AE141" s="42"/>
      <c r="AF141" s="42"/>
      <c r="AG141" s="42"/>
      <c r="AH141" s="33"/>
      <c r="AI141" s="32"/>
      <c r="AJ141" s="42"/>
    </row>
    <row r="142" customFormat="false" ht="15.75" hidden="false" customHeight="true" outlineLevel="0" collapsed="false">
      <c r="A142" s="45"/>
      <c r="B142" s="45"/>
      <c r="C142" s="18"/>
      <c r="D142" s="18"/>
      <c r="E142" s="18"/>
      <c r="F142" s="161"/>
      <c r="G142" s="157"/>
      <c r="H142" s="157"/>
      <c r="I142" s="18"/>
      <c r="J142" s="45"/>
      <c r="K142" s="45"/>
      <c r="L142" s="45"/>
      <c r="M142" s="60"/>
      <c r="N142" s="157"/>
      <c r="O142" s="41"/>
      <c r="P142" s="95"/>
      <c r="Q142" s="45"/>
      <c r="R142" s="95"/>
      <c r="S142" s="45"/>
      <c r="T142" s="95"/>
      <c r="U142" s="42"/>
      <c r="V142" s="42"/>
      <c r="W142" s="95"/>
      <c r="X142" s="42"/>
      <c r="Y142" s="42"/>
      <c r="Z142" s="42"/>
      <c r="AA142" s="42"/>
      <c r="AB142" s="42"/>
      <c r="AC142" s="44"/>
      <c r="AD142" s="42"/>
      <c r="AE142" s="42"/>
      <c r="AF142" s="42"/>
      <c r="AG142" s="42"/>
      <c r="AH142" s="33"/>
      <c r="AI142" s="32"/>
      <c r="AJ142" s="42"/>
    </row>
    <row r="143" customFormat="false" ht="15.75" hidden="false" customHeight="true" outlineLevel="0" collapsed="false">
      <c r="A143" s="45"/>
      <c r="B143" s="45"/>
      <c r="C143" s="18"/>
      <c r="D143" s="18"/>
      <c r="E143" s="18"/>
      <c r="F143" s="161"/>
      <c r="G143" s="157"/>
      <c r="H143" s="157"/>
      <c r="I143" s="18"/>
      <c r="J143" s="45"/>
      <c r="K143" s="45"/>
      <c r="L143" s="45"/>
      <c r="M143" s="60"/>
      <c r="N143" s="157"/>
      <c r="O143" s="41"/>
      <c r="P143" s="95"/>
      <c r="Q143" s="45"/>
      <c r="R143" s="95"/>
      <c r="S143" s="45"/>
      <c r="T143" s="95"/>
      <c r="U143" s="42"/>
      <c r="V143" s="42"/>
      <c r="W143" s="95"/>
      <c r="X143" s="42"/>
      <c r="Y143" s="42"/>
      <c r="Z143" s="42"/>
      <c r="AA143" s="42"/>
      <c r="AB143" s="42"/>
      <c r="AC143" s="44"/>
      <c r="AD143" s="42"/>
      <c r="AE143" s="42"/>
      <c r="AF143" s="42"/>
      <c r="AG143" s="42"/>
      <c r="AH143" s="33"/>
      <c r="AI143" s="32"/>
      <c r="AJ143" s="42"/>
    </row>
    <row r="144" customFormat="false" ht="15.75" hidden="false" customHeight="true" outlineLevel="0" collapsed="false">
      <c r="A144" s="45"/>
      <c r="B144" s="45"/>
      <c r="C144" s="18"/>
      <c r="D144" s="18"/>
      <c r="E144" s="18"/>
      <c r="F144" s="161"/>
      <c r="G144" s="157"/>
      <c r="H144" s="157"/>
      <c r="I144" s="18"/>
      <c r="J144" s="45"/>
      <c r="K144" s="45"/>
      <c r="L144" s="45"/>
      <c r="M144" s="60"/>
      <c r="N144" s="157"/>
      <c r="O144" s="41"/>
      <c r="P144" s="95"/>
      <c r="Q144" s="45"/>
      <c r="R144" s="95"/>
      <c r="S144" s="45"/>
      <c r="T144" s="95"/>
      <c r="U144" s="42"/>
      <c r="V144" s="42"/>
      <c r="W144" s="95"/>
      <c r="X144" s="42"/>
      <c r="Y144" s="42"/>
      <c r="Z144" s="42"/>
      <c r="AA144" s="42"/>
      <c r="AB144" s="42"/>
      <c r="AC144" s="44"/>
      <c r="AD144" s="42"/>
      <c r="AE144" s="42"/>
      <c r="AF144" s="42"/>
      <c r="AG144" s="42"/>
      <c r="AH144" s="33"/>
      <c r="AI144" s="32"/>
      <c r="AJ144" s="42"/>
    </row>
    <row r="145" customFormat="false" ht="15.75" hidden="false" customHeight="true" outlineLevel="0" collapsed="false">
      <c r="A145" s="45"/>
      <c r="B145" s="45"/>
      <c r="C145" s="18"/>
      <c r="D145" s="18"/>
      <c r="E145" s="18"/>
      <c r="F145" s="161"/>
      <c r="G145" s="157"/>
      <c r="H145" s="157"/>
      <c r="I145" s="18"/>
      <c r="J145" s="45"/>
      <c r="K145" s="45"/>
      <c r="L145" s="45"/>
      <c r="M145" s="60"/>
      <c r="N145" s="157"/>
      <c r="O145" s="41"/>
      <c r="P145" s="95"/>
      <c r="Q145" s="45"/>
      <c r="R145" s="95"/>
      <c r="S145" s="45"/>
      <c r="T145" s="95"/>
      <c r="U145" s="42"/>
      <c r="V145" s="42"/>
      <c r="W145" s="95"/>
      <c r="X145" s="42"/>
      <c r="Y145" s="42"/>
      <c r="Z145" s="42"/>
      <c r="AA145" s="42"/>
      <c r="AB145" s="42"/>
      <c r="AC145" s="44"/>
      <c r="AD145" s="42"/>
      <c r="AE145" s="42"/>
      <c r="AF145" s="42"/>
      <c r="AG145" s="42"/>
      <c r="AH145" s="33"/>
      <c r="AI145" s="32"/>
      <c r="AJ145" s="42"/>
    </row>
    <row r="146" customFormat="false" ht="15.75" hidden="false" customHeight="true" outlineLevel="0" collapsed="false">
      <c r="A146" s="45"/>
      <c r="B146" s="45"/>
      <c r="C146" s="18"/>
      <c r="D146" s="18"/>
      <c r="E146" s="18"/>
      <c r="F146" s="161"/>
      <c r="G146" s="157"/>
      <c r="H146" s="157"/>
      <c r="I146" s="18"/>
      <c r="J146" s="45"/>
      <c r="K146" s="45"/>
      <c r="L146" s="45"/>
      <c r="M146" s="60"/>
      <c r="N146" s="157"/>
      <c r="O146" s="41"/>
      <c r="P146" s="95"/>
      <c r="Q146" s="45"/>
      <c r="R146" s="95"/>
      <c r="S146" s="45"/>
      <c r="T146" s="95"/>
      <c r="U146" s="42"/>
      <c r="V146" s="42"/>
      <c r="W146" s="95"/>
      <c r="X146" s="42"/>
      <c r="Y146" s="42"/>
      <c r="Z146" s="42"/>
      <c r="AA146" s="42"/>
      <c r="AB146" s="42"/>
      <c r="AC146" s="44"/>
      <c r="AD146" s="42"/>
      <c r="AE146" s="42"/>
      <c r="AF146" s="42"/>
      <c r="AG146" s="42"/>
      <c r="AH146" s="33"/>
      <c r="AI146" s="32"/>
      <c r="AJ146" s="42"/>
    </row>
    <row r="147" customFormat="false" ht="15.75" hidden="false" customHeight="true" outlineLevel="0" collapsed="false">
      <c r="A147" s="45"/>
      <c r="B147" s="45"/>
      <c r="C147" s="18"/>
      <c r="D147" s="18"/>
      <c r="E147" s="18"/>
      <c r="F147" s="161"/>
      <c r="G147" s="157"/>
      <c r="H147" s="157"/>
      <c r="I147" s="18"/>
      <c r="J147" s="45"/>
      <c r="K147" s="45"/>
      <c r="L147" s="45"/>
      <c r="M147" s="60"/>
      <c r="N147" s="157"/>
      <c r="O147" s="41"/>
      <c r="P147" s="95"/>
      <c r="Q147" s="45"/>
      <c r="R147" s="95"/>
      <c r="S147" s="45"/>
      <c r="T147" s="95"/>
      <c r="U147" s="42"/>
      <c r="V147" s="42"/>
      <c r="W147" s="95"/>
      <c r="X147" s="42"/>
      <c r="Y147" s="42"/>
      <c r="Z147" s="42"/>
      <c r="AA147" s="42"/>
      <c r="AB147" s="42"/>
      <c r="AC147" s="44"/>
      <c r="AD147" s="42"/>
      <c r="AE147" s="42"/>
      <c r="AF147" s="42"/>
      <c r="AG147" s="42"/>
      <c r="AH147" s="33"/>
      <c r="AI147" s="32"/>
      <c r="AJ147" s="42"/>
    </row>
    <row r="148" customFormat="false" ht="15.75" hidden="false" customHeight="true" outlineLevel="0" collapsed="false">
      <c r="A148" s="45"/>
      <c r="B148" s="45"/>
      <c r="C148" s="18"/>
      <c r="D148" s="18"/>
      <c r="E148" s="18"/>
      <c r="F148" s="161"/>
      <c r="G148" s="157"/>
      <c r="H148" s="157"/>
      <c r="I148" s="18"/>
      <c r="J148" s="45"/>
      <c r="K148" s="45"/>
      <c r="L148" s="45"/>
      <c r="M148" s="60"/>
      <c r="N148" s="157"/>
      <c r="O148" s="41"/>
      <c r="P148" s="95"/>
      <c r="Q148" s="45"/>
      <c r="R148" s="95"/>
      <c r="S148" s="45"/>
      <c r="T148" s="95"/>
      <c r="U148" s="42"/>
      <c r="V148" s="42"/>
      <c r="W148" s="95"/>
      <c r="X148" s="42"/>
      <c r="Y148" s="42"/>
      <c r="Z148" s="42"/>
      <c r="AA148" s="42"/>
      <c r="AB148" s="42"/>
      <c r="AC148" s="44"/>
      <c r="AD148" s="42"/>
      <c r="AE148" s="42"/>
      <c r="AF148" s="42"/>
      <c r="AG148" s="42"/>
      <c r="AH148" s="33"/>
      <c r="AI148" s="32"/>
      <c r="AJ148" s="42"/>
    </row>
    <row r="149" customFormat="false" ht="15.75" hidden="false" customHeight="true" outlineLevel="0" collapsed="false">
      <c r="A149" s="45"/>
      <c r="B149" s="45"/>
      <c r="C149" s="18"/>
      <c r="D149" s="18"/>
      <c r="E149" s="18"/>
      <c r="F149" s="161"/>
      <c r="G149" s="157"/>
      <c r="H149" s="157"/>
      <c r="I149" s="18"/>
      <c r="J149" s="45"/>
      <c r="K149" s="45"/>
      <c r="L149" s="45"/>
      <c r="M149" s="60"/>
      <c r="N149" s="157"/>
      <c r="O149" s="41"/>
      <c r="P149" s="95"/>
      <c r="Q149" s="45"/>
      <c r="R149" s="95"/>
      <c r="S149" s="45"/>
      <c r="T149" s="95"/>
      <c r="U149" s="42"/>
      <c r="V149" s="42"/>
      <c r="W149" s="95"/>
      <c r="X149" s="42"/>
      <c r="Y149" s="42"/>
      <c r="Z149" s="42"/>
      <c r="AA149" s="42"/>
      <c r="AB149" s="42"/>
      <c r="AC149" s="44"/>
      <c r="AD149" s="42"/>
      <c r="AE149" s="42"/>
      <c r="AF149" s="42"/>
      <c r="AG149" s="42"/>
      <c r="AH149" s="33"/>
      <c r="AI149" s="32"/>
      <c r="AJ149" s="42"/>
    </row>
    <row r="150" customFormat="false" ht="15.75" hidden="false" customHeight="true" outlineLevel="0" collapsed="false">
      <c r="A150" s="45"/>
      <c r="B150" s="45"/>
      <c r="C150" s="18"/>
      <c r="D150" s="18"/>
      <c r="E150" s="18"/>
      <c r="F150" s="161"/>
      <c r="G150" s="157"/>
      <c r="H150" s="157"/>
      <c r="I150" s="18"/>
      <c r="J150" s="45"/>
      <c r="K150" s="45"/>
      <c r="L150" s="45"/>
      <c r="M150" s="60"/>
      <c r="N150" s="157"/>
      <c r="O150" s="41"/>
      <c r="P150" s="95"/>
      <c r="Q150" s="45"/>
      <c r="R150" s="95"/>
      <c r="S150" s="45"/>
      <c r="T150" s="95"/>
      <c r="U150" s="42"/>
      <c r="V150" s="42"/>
      <c r="W150" s="95"/>
      <c r="X150" s="42"/>
      <c r="Y150" s="42"/>
      <c r="Z150" s="42"/>
      <c r="AA150" s="42"/>
      <c r="AB150" s="42"/>
      <c r="AC150" s="44"/>
      <c r="AD150" s="42"/>
      <c r="AE150" s="42"/>
      <c r="AF150" s="42"/>
      <c r="AG150" s="42"/>
      <c r="AH150" s="33"/>
      <c r="AI150" s="32"/>
      <c r="AJ150" s="42"/>
    </row>
    <row r="151" customFormat="false" ht="15.75" hidden="false" customHeight="true" outlineLevel="0" collapsed="false">
      <c r="A151" s="45"/>
      <c r="B151" s="45"/>
      <c r="C151" s="18"/>
      <c r="D151" s="18"/>
      <c r="E151" s="18"/>
      <c r="F151" s="161"/>
      <c r="G151" s="157"/>
      <c r="H151" s="157"/>
      <c r="I151" s="18"/>
      <c r="J151" s="45"/>
      <c r="K151" s="45"/>
      <c r="L151" s="45"/>
      <c r="M151" s="60"/>
      <c r="N151" s="157"/>
      <c r="O151" s="41"/>
      <c r="P151" s="95"/>
      <c r="Q151" s="45"/>
      <c r="R151" s="95"/>
      <c r="S151" s="45"/>
      <c r="T151" s="95"/>
      <c r="U151" s="42"/>
      <c r="V151" s="42"/>
      <c r="W151" s="95"/>
      <c r="X151" s="42"/>
      <c r="Y151" s="42"/>
      <c r="Z151" s="42"/>
      <c r="AA151" s="42"/>
      <c r="AB151" s="42"/>
      <c r="AC151" s="44"/>
      <c r="AD151" s="42"/>
      <c r="AE151" s="42"/>
      <c r="AF151" s="42"/>
      <c r="AG151" s="42"/>
      <c r="AH151" s="33"/>
      <c r="AI151" s="32"/>
      <c r="AJ151" s="42"/>
    </row>
    <row r="152" customFormat="false" ht="15.75" hidden="false" customHeight="true" outlineLevel="0" collapsed="false">
      <c r="A152" s="45"/>
      <c r="B152" s="45"/>
      <c r="C152" s="18"/>
      <c r="D152" s="18"/>
      <c r="E152" s="18"/>
      <c r="F152" s="161"/>
      <c r="G152" s="157"/>
      <c r="H152" s="157"/>
      <c r="I152" s="18"/>
      <c r="J152" s="45"/>
      <c r="K152" s="45"/>
      <c r="L152" s="45"/>
      <c r="M152" s="60"/>
      <c r="N152" s="157"/>
      <c r="O152" s="41"/>
      <c r="P152" s="95"/>
      <c r="Q152" s="45"/>
      <c r="R152" s="95"/>
      <c r="S152" s="45"/>
      <c r="T152" s="95"/>
      <c r="U152" s="42"/>
      <c r="V152" s="42"/>
      <c r="W152" s="95"/>
      <c r="X152" s="42"/>
      <c r="Y152" s="42"/>
      <c r="Z152" s="42"/>
      <c r="AA152" s="42"/>
      <c r="AB152" s="42"/>
      <c r="AC152" s="44"/>
      <c r="AD152" s="42"/>
      <c r="AE152" s="42"/>
      <c r="AF152" s="42"/>
      <c r="AG152" s="42"/>
      <c r="AH152" s="33"/>
      <c r="AI152" s="32"/>
      <c r="AJ152" s="42"/>
    </row>
    <row r="153" customFormat="false" ht="15.75" hidden="false" customHeight="true" outlineLevel="0" collapsed="false">
      <c r="A153" s="45"/>
      <c r="B153" s="45"/>
      <c r="C153" s="18"/>
      <c r="D153" s="18"/>
      <c r="E153" s="18"/>
      <c r="F153" s="161"/>
      <c r="G153" s="157"/>
      <c r="H153" s="157"/>
      <c r="I153" s="18"/>
      <c r="J153" s="45"/>
      <c r="K153" s="45"/>
      <c r="L153" s="45"/>
      <c r="M153" s="60"/>
      <c r="N153" s="157"/>
      <c r="O153" s="41"/>
      <c r="P153" s="95"/>
      <c r="Q153" s="45"/>
      <c r="R153" s="95"/>
      <c r="S153" s="45"/>
      <c r="T153" s="95"/>
      <c r="U153" s="42"/>
      <c r="V153" s="42"/>
      <c r="W153" s="95"/>
      <c r="X153" s="42"/>
      <c r="Y153" s="42"/>
      <c r="Z153" s="42"/>
      <c r="AA153" s="42"/>
      <c r="AB153" s="42"/>
      <c r="AC153" s="44"/>
      <c r="AD153" s="42"/>
      <c r="AE153" s="42"/>
      <c r="AF153" s="42"/>
      <c r="AG153" s="42"/>
      <c r="AH153" s="33"/>
      <c r="AI153" s="32"/>
      <c r="AJ153" s="42"/>
    </row>
    <row r="154" customFormat="false" ht="15.75" hidden="false" customHeight="true" outlineLevel="0" collapsed="false">
      <c r="A154" s="45"/>
      <c r="B154" s="45"/>
      <c r="C154" s="18"/>
      <c r="D154" s="18"/>
      <c r="E154" s="18"/>
      <c r="F154" s="161"/>
      <c r="G154" s="157"/>
      <c r="H154" s="157"/>
      <c r="I154" s="18"/>
      <c r="J154" s="45"/>
      <c r="K154" s="45"/>
      <c r="L154" s="45"/>
      <c r="M154" s="60"/>
      <c r="N154" s="157"/>
      <c r="O154" s="41"/>
      <c r="P154" s="95"/>
      <c r="Q154" s="45"/>
      <c r="R154" s="95"/>
      <c r="S154" s="45"/>
      <c r="T154" s="95"/>
      <c r="U154" s="42"/>
      <c r="V154" s="42"/>
      <c r="W154" s="95"/>
      <c r="X154" s="42"/>
      <c r="Y154" s="42"/>
      <c r="Z154" s="42"/>
      <c r="AA154" s="42"/>
      <c r="AB154" s="42"/>
      <c r="AC154" s="44"/>
      <c r="AD154" s="42"/>
      <c r="AE154" s="42"/>
      <c r="AF154" s="42"/>
      <c r="AG154" s="42"/>
      <c r="AH154" s="33"/>
      <c r="AI154" s="32"/>
      <c r="AJ154" s="42"/>
    </row>
    <row r="155" customFormat="false" ht="15.75" hidden="false" customHeight="true" outlineLevel="0" collapsed="false">
      <c r="A155" s="45"/>
      <c r="B155" s="45"/>
      <c r="C155" s="18"/>
      <c r="D155" s="18"/>
      <c r="E155" s="18"/>
      <c r="F155" s="161"/>
      <c r="G155" s="157"/>
      <c r="H155" s="157"/>
      <c r="I155" s="18"/>
      <c r="J155" s="45"/>
      <c r="K155" s="45"/>
      <c r="L155" s="45"/>
      <c r="M155" s="60"/>
      <c r="N155" s="157"/>
      <c r="O155" s="41"/>
      <c r="P155" s="95"/>
      <c r="Q155" s="45"/>
      <c r="R155" s="95"/>
      <c r="S155" s="45"/>
      <c r="T155" s="95"/>
      <c r="U155" s="42"/>
      <c r="V155" s="42"/>
      <c r="W155" s="95"/>
      <c r="X155" s="42"/>
      <c r="Y155" s="42"/>
      <c r="Z155" s="42"/>
      <c r="AA155" s="42"/>
      <c r="AB155" s="42"/>
      <c r="AC155" s="44"/>
      <c r="AD155" s="42"/>
      <c r="AE155" s="42"/>
      <c r="AF155" s="42"/>
      <c r="AG155" s="42"/>
      <c r="AH155" s="33"/>
      <c r="AI155" s="32"/>
      <c r="AJ155" s="42"/>
    </row>
    <row r="156" customFormat="false" ht="15.75" hidden="false" customHeight="true" outlineLevel="0" collapsed="false">
      <c r="A156" s="45"/>
      <c r="B156" s="45"/>
      <c r="C156" s="18"/>
      <c r="D156" s="18"/>
      <c r="E156" s="18"/>
      <c r="F156" s="161"/>
      <c r="G156" s="157"/>
      <c r="H156" s="157"/>
      <c r="I156" s="18"/>
      <c r="J156" s="45"/>
      <c r="K156" s="45"/>
      <c r="L156" s="45"/>
      <c r="M156" s="60"/>
      <c r="N156" s="157"/>
      <c r="O156" s="41"/>
      <c r="P156" s="95"/>
      <c r="Q156" s="45"/>
      <c r="R156" s="95"/>
      <c r="S156" s="45"/>
      <c r="T156" s="95"/>
      <c r="U156" s="42"/>
      <c r="V156" s="42"/>
      <c r="W156" s="95"/>
      <c r="X156" s="42"/>
      <c r="Y156" s="42"/>
      <c r="Z156" s="42"/>
      <c r="AA156" s="42"/>
      <c r="AB156" s="42"/>
      <c r="AC156" s="44"/>
      <c r="AD156" s="42"/>
      <c r="AE156" s="42"/>
      <c r="AF156" s="42"/>
      <c r="AG156" s="42"/>
      <c r="AH156" s="33"/>
      <c r="AI156" s="32"/>
      <c r="AJ156" s="42"/>
    </row>
    <row r="157" customFormat="false" ht="15.75" hidden="false" customHeight="true" outlineLevel="0" collapsed="false">
      <c r="A157" s="45"/>
      <c r="B157" s="45"/>
      <c r="C157" s="18"/>
      <c r="D157" s="18"/>
      <c r="E157" s="18"/>
      <c r="F157" s="161"/>
      <c r="G157" s="157"/>
      <c r="H157" s="157"/>
      <c r="I157" s="18"/>
      <c r="J157" s="45"/>
      <c r="K157" s="45"/>
      <c r="L157" s="45"/>
      <c r="M157" s="60"/>
      <c r="N157" s="157"/>
      <c r="O157" s="41"/>
      <c r="P157" s="95"/>
      <c r="Q157" s="45"/>
      <c r="R157" s="95"/>
      <c r="S157" s="45"/>
      <c r="T157" s="95"/>
      <c r="U157" s="42"/>
      <c r="V157" s="42"/>
      <c r="W157" s="95"/>
      <c r="X157" s="42"/>
      <c r="Y157" s="42"/>
      <c r="Z157" s="42"/>
      <c r="AA157" s="42"/>
      <c r="AB157" s="42"/>
      <c r="AC157" s="44"/>
      <c r="AD157" s="42"/>
      <c r="AE157" s="42"/>
      <c r="AF157" s="42"/>
      <c r="AG157" s="42"/>
      <c r="AH157" s="33"/>
      <c r="AI157" s="32"/>
      <c r="AJ157" s="42"/>
    </row>
    <row r="158" customFormat="false" ht="15.75" hidden="false" customHeight="true" outlineLevel="0" collapsed="false">
      <c r="A158" s="45"/>
      <c r="B158" s="45"/>
      <c r="C158" s="18"/>
      <c r="D158" s="18"/>
      <c r="E158" s="18"/>
      <c r="F158" s="161"/>
      <c r="G158" s="157"/>
      <c r="H158" s="157"/>
      <c r="I158" s="18"/>
      <c r="J158" s="45"/>
      <c r="K158" s="45"/>
      <c r="L158" s="45"/>
      <c r="M158" s="60"/>
      <c r="N158" s="157"/>
      <c r="O158" s="41"/>
      <c r="P158" s="95"/>
      <c r="Q158" s="45"/>
      <c r="R158" s="95"/>
      <c r="S158" s="45"/>
      <c r="T158" s="95"/>
      <c r="U158" s="42"/>
      <c r="V158" s="42"/>
      <c r="W158" s="95"/>
      <c r="X158" s="42"/>
      <c r="Y158" s="42"/>
      <c r="Z158" s="42"/>
      <c r="AA158" s="42"/>
      <c r="AB158" s="42"/>
      <c r="AC158" s="44"/>
      <c r="AD158" s="42"/>
      <c r="AE158" s="42"/>
      <c r="AF158" s="42"/>
      <c r="AG158" s="42"/>
      <c r="AH158" s="33"/>
      <c r="AI158" s="32"/>
      <c r="AJ158" s="42"/>
    </row>
    <row r="159" customFormat="false" ht="15.75" hidden="false" customHeight="true" outlineLevel="0" collapsed="false">
      <c r="A159" s="45"/>
      <c r="B159" s="45"/>
      <c r="C159" s="18"/>
      <c r="D159" s="18"/>
      <c r="E159" s="18"/>
      <c r="F159" s="161"/>
      <c r="G159" s="157"/>
      <c r="H159" s="157"/>
      <c r="I159" s="18"/>
      <c r="J159" s="45"/>
      <c r="K159" s="45"/>
      <c r="L159" s="45"/>
      <c r="M159" s="60"/>
      <c r="N159" s="157"/>
      <c r="O159" s="41"/>
      <c r="P159" s="95"/>
      <c r="Q159" s="45"/>
      <c r="R159" s="95"/>
      <c r="S159" s="45"/>
      <c r="T159" s="95"/>
      <c r="U159" s="42"/>
      <c r="V159" s="42"/>
      <c r="W159" s="95"/>
      <c r="X159" s="42"/>
      <c r="Y159" s="42"/>
      <c r="Z159" s="42"/>
      <c r="AA159" s="42"/>
      <c r="AB159" s="42"/>
      <c r="AC159" s="44"/>
      <c r="AD159" s="42"/>
      <c r="AE159" s="42"/>
      <c r="AF159" s="42"/>
      <c r="AG159" s="42"/>
      <c r="AH159" s="33"/>
      <c r="AI159" s="32"/>
      <c r="AJ159" s="42"/>
    </row>
    <row r="160" customFormat="false" ht="15.75" hidden="false" customHeight="true" outlineLevel="0" collapsed="false">
      <c r="A160" s="45"/>
      <c r="B160" s="45"/>
      <c r="C160" s="18"/>
      <c r="D160" s="18"/>
      <c r="E160" s="18"/>
      <c r="F160" s="161"/>
      <c r="G160" s="157"/>
      <c r="H160" s="157"/>
      <c r="I160" s="18"/>
      <c r="J160" s="45"/>
      <c r="K160" s="45"/>
      <c r="L160" s="45"/>
      <c r="M160" s="60"/>
      <c r="N160" s="157"/>
      <c r="O160" s="41"/>
      <c r="P160" s="95"/>
      <c r="Q160" s="45"/>
      <c r="R160" s="95"/>
      <c r="S160" s="45"/>
      <c r="T160" s="95"/>
      <c r="U160" s="42"/>
      <c r="V160" s="42"/>
      <c r="W160" s="95"/>
      <c r="X160" s="42"/>
      <c r="Y160" s="42"/>
      <c r="Z160" s="42"/>
      <c r="AA160" s="42"/>
      <c r="AB160" s="42"/>
      <c r="AC160" s="44"/>
      <c r="AD160" s="42"/>
      <c r="AE160" s="42"/>
      <c r="AF160" s="42"/>
      <c r="AG160" s="42"/>
      <c r="AH160" s="33"/>
      <c r="AI160" s="32"/>
      <c r="AJ160" s="42"/>
    </row>
    <row r="161" customFormat="false" ht="15.75" hidden="false" customHeight="true" outlineLevel="0" collapsed="false">
      <c r="A161" s="45"/>
      <c r="B161" s="45"/>
      <c r="C161" s="18"/>
      <c r="D161" s="18"/>
      <c r="E161" s="18"/>
      <c r="F161" s="161"/>
      <c r="G161" s="157"/>
      <c r="H161" s="157"/>
      <c r="I161" s="18"/>
      <c r="J161" s="45"/>
      <c r="K161" s="45"/>
      <c r="L161" s="45"/>
      <c r="M161" s="60"/>
      <c r="N161" s="157"/>
      <c r="O161" s="41"/>
      <c r="P161" s="95"/>
      <c r="Q161" s="45"/>
      <c r="R161" s="95"/>
      <c r="S161" s="45"/>
      <c r="T161" s="95"/>
      <c r="U161" s="42"/>
      <c r="V161" s="42"/>
      <c r="W161" s="95"/>
      <c r="X161" s="42"/>
      <c r="Y161" s="42"/>
      <c r="Z161" s="42"/>
      <c r="AA161" s="42"/>
      <c r="AB161" s="42"/>
      <c r="AC161" s="44"/>
      <c r="AD161" s="42"/>
      <c r="AE161" s="42"/>
      <c r="AF161" s="42"/>
      <c r="AG161" s="42"/>
      <c r="AH161" s="33"/>
      <c r="AI161" s="32"/>
      <c r="AJ161" s="42"/>
    </row>
    <row r="162" customFormat="false" ht="15.75" hidden="false" customHeight="true" outlineLevel="0" collapsed="false">
      <c r="A162" s="45"/>
      <c r="B162" s="45"/>
      <c r="C162" s="18"/>
      <c r="D162" s="18"/>
      <c r="E162" s="18"/>
      <c r="F162" s="161"/>
      <c r="G162" s="157"/>
      <c r="H162" s="157"/>
      <c r="I162" s="18"/>
      <c r="J162" s="45"/>
      <c r="K162" s="45"/>
      <c r="L162" s="45"/>
      <c r="M162" s="60"/>
      <c r="N162" s="157"/>
      <c r="O162" s="41"/>
      <c r="P162" s="95"/>
      <c r="Q162" s="45"/>
      <c r="R162" s="95"/>
      <c r="S162" s="45"/>
      <c r="T162" s="95"/>
      <c r="U162" s="42"/>
      <c r="V162" s="42"/>
      <c r="W162" s="95"/>
      <c r="X162" s="42"/>
      <c r="Y162" s="42"/>
      <c r="Z162" s="42"/>
      <c r="AA162" s="42"/>
      <c r="AB162" s="42"/>
      <c r="AC162" s="44"/>
      <c r="AD162" s="42"/>
      <c r="AE162" s="42"/>
      <c r="AF162" s="42"/>
      <c r="AG162" s="42"/>
      <c r="AH162" s="33"/>
      <c r="AI162" s="32"/>
      <c r="AJ162" s="42"/>
    </row>
    <row r="163" customFormat="false" ht="15.75" hidden="false" customHeight="true" outlineLevel="0" collapsed="false">
      <c r="A163" s="45"/>
      <c r="B163" s="45"/>
      <c r="C163" s="18"/>
      <c r="D163" s="18"/>
      <c r="E163" s="18"/>
      <c r="F163" s="161"/>
      <c r="G163" s="157"/>
      <c r="H163" s="157"/>
      <c r="I163" s="18"/>
      <c r="J163" s="45"/>
      <c r="K163" s="45"/>
      <c r="L163" s="45"/>
      <c r="M163" s="60"/>
      <c r="N163" s="157"/>
      <c r="O163" s="41"/>
      <c r="P163" s="95"/>
      <c r="Q163" s="45"/>
      <c r="R163" s="95"/>
      <c r="S163" s="45"/>
      <c r="T163" s="95"/>
      <c r="U163" s="42"/>
      <c r="V163" s="42"/>
      <c r="W163" s="95"/>
      <c r="X163" s="42"/>
      <c r="Y163" s="42"/>
      <c r="Z163" s="42"/>
      <c r="AA163" s="42"/>
      <c r="AB163" s="42"/>
      <c r="AC163" s="44"/>
      <c r="AD163" s="42"/>
      <c r="AE163" s="42"/>
      <c r="AF163" s="42"/>
      <c r="AG163" s="42"/>
      <c r="AH163" s="33"/>
      <c r="AI163" s="32"/>
      <c r="AJ163" s="42"/>
    </row>
    <row r="164" customFormat="false" ht="15.75" hidden="false" customHeight="true" outlineLevel="0" collapsed="false">
      <c r="A164" s="45"/>
      <c r="B164" s="45"/>
      <c r="C164" s="18"/>
      <c r="D164" s="18"/>
      <c r="E164" s="18"/>
      <c r="F164" s="161"/>
      <c r="G164" s="157"/>
      <c r="H164" s="157"/>
      <c r="I164" s="18"/>
      <c r="J164" s="45"/>
      <c r="K164" s="45"/>
      <c r="L164" s="45"/>
      <c r="M164" s="60"/>
      <c r="N164" s="157"/>
      <c r="O164" s="41"/>
      <c r="P164" s="95"/>
      <c r="Q164" s="45"/>
      <c r="R164" s="95"/>
      <c r="S164" s="45"/>
      <c r="T164" s="95"/>
      <c r="U164" s="42"/>
      <c r="V164" s="42"/>
      <c r="W164" s="95"/>
      <c r="X164" s="42"/>
      <c r="Y164" s="42"/>
      <c r="Z164" s="42"/>
      <c r="AA164" s="42"/>
      <c r="AB164" s="42"/>
      <c r="AC164" s="44"/>
      <c r="AD164" s="42"/>
      <c r="AE164" s="42"/>
      <c r="AF164" s="42"/>
      <c r="AG164" s="42"/>
      <c r="AH164" s="33"/>
      <c r="AI164" s="32"/>
      <c r="AJ164" s="42"/>
    </row>
    <row r="165" customFormat="false" ht="15.75" hidden="false" customHeight="true" outlineLevel="0" collapsed="false">
      <c r="A165" s="45"/>
      <c r="B165" s="45"/>
      <c r="C165" s="18"/>
      <c r="D165" s="18"/>
      <c r="E165" s="18"/>
      <c r="F165" s="161"/>
      <c r="G165" s="157"/>
      <c r="H165" s="157"/>
      <c r="I165" s="18"/>
      <c r="J165" s="45"/>
      <c r="K165" s="45"/>
      <c r="L165" s="45"/>
      <c r="M165" s="60"/>
      <c r="N165" s="157"/>
      <c r="O165" s="41"/>
      <c r="P165" s="95"/>
      <c r="Q165" s="45"/>
      <c r="R165" s="95"/>
      <c r="S165" s="45"/>
      <c r="T165" s="95"/>
      <c r="U165" s="42"/>
      <c r="V165" s="42"/>
      <c r="W165" s="95"/>
      <c r="X165" s="42"/>
      <c r="Y165" s="42"/>
      <c r="Z165" s="42"/>
      <c r="AA165" s="42"/>
      <c r="AB165" s="42"/>
      <c r="AC165" s="44"/>
      <c r="AD165" s="42"/>
      <c r="AE165" s="42"/>
      <c r="AF165" s="42"/>
      <c r="AG165" s="42"/>
      <c r="AH165" s="33"/>
      <c r="AI165" s="32"/>
      <c r="AJ165" s="42"/>
    </row>
    <row r="166" customFormat="false" ht="15.75" hidden="false" customHeight="true" outlineLevel="0" collapsed="false">
      <c r="A166" s="45"/>
      <c r="B166" s="45"/>
      <c r="C166" s="18"/>
      <c r="D166" s="18"/>
      <c r="E166" s="18"/>
      <c r="F166" s="161"/>
      <c r="G166" s="157"/>
      <c r="H166" s="157"/>
      <c r="I166" s="18"/>
      <c r="J166" s="45"/>
      <c r="K166" s="45"/>
      <c r="L166" s="45"/>
      <c r="M166" s="60"/>
      <c r="N166" s="157"/>
      <c r="O166" s="41"/>
      <c r="P166" s="95"/>
      <c r="Q166" s="45"/>
      <c r="R166" s="95"/>
      <c r="S166" s="45"/>
      <c r="T166" s="95"/>
      <c r="U166" s="42"/>
      <c r="V166" s="42"/>
      <c r="W166" s="95"/>
      <c r="X166" s="42"/>
      <c r="Y166" s="42"/>
      <c r="Z166" s="42"/>
      <c r="AA166" s="42"/>
      <c r="AB166" s="42"/>
      <c r="AC166" s="44"/>
      <c r="AD166" s="42"/>
      <c r="AE166" s="42"/>
      <c r="AF166" s="42"/>
      <c r="AG166" s="42"/>
      <c r="AH166" s="33"/>
      <c r="AI166" s="32"/>
      <c r="AJ166" s="42"/>
    </row>
    <row r="167" customFormat="false" ht="15.75" hidden="false" customHeight="true" outlineLevel="0" collapsed="false">
      <c r="A167" s="45"/>
      <c r="B167" s="45"/>
      <c r="C167" s="18"/>
      <c r="D167" s="18"/>
      <c r="E167" s="18"/>
      <c r="F167" s="161"/>
      <c r="G167" s="157"/>
      <c r="H167" s="157"/>
      <c r="I167" s="18"/>
      <c r="J167" s="45"/>
      <c r="K167" s="45"/>
      <c r="L167" s="45"/>
      <c r="M167" s="60"/>
      <c r="N167" s="157"/>
      <c r="O167" s="41"/>
      <c r="P167" s="95"/>
      <c r="Q167" s="45"/>
      <c r="R167" s="95"/>
      <c r="S167" s="45"/>
      <c r="T167" s="95"/>
      <c r="U167" s="42"/>
      <c r="V167" s="42"/>
      <c r="W167" s="95"/>
      <c r="X167" s="42"/>
      <c r="Y167" s="42"/>
      <c r="Z167" s="42"/>
      <c r="AA167" s="42"/>
      <c r="AB167" s="42"/>
      <c r="AC167" s="44"/>
      <c r="AD167" s="42"/>
      <c r="AE167" s="42"/>
      <c r="AF167" s="42"/>
      <c r="AG167" s="42"/>
      <c r="AH167" s="33"/>
      <c r="AI167" s="32"/>
      <c r="AJ167" s="42"/>
    </row>
    <row r="168" customFormat="false" ht="15.75" hidden="false" customHeight="true" outlineLevel="0" collapsed="false">
      <c r="A168" s="45"/>
      <c r="B168" s="45"/>
      <c r="C168" s="18"/>
      <c r="D168" s="18"/>
      <c r="E168" s="18"/>
      <c r="F168" s="161"/>
      <c r="G168" s="157"/>
      <c r="H168" s="157"/>
      <c r="I168" s="18"/>
      <c r="J168" s="45"/>
      <c r="K168" s="45"/>
      <c r="L168" s="45"/>
      <c r="M168" s="60"/>
      <c r="N168" s="157"/>
      <c r="O168" s="41"/>
      <c r="P168" s="95"/>
      <c r="Q168" s="45"/>
      <c r="R168" s="95"/>
      <c r="S168" s="45"/>
      <c r="T168" s="95"/>
      <c r="U168" s="42"/>
      <c r="V168" s="42"/>
      <c r="W168" s="95"/>
      <c r="X168" s="42"/>
      <c r="Y168" s="42"/>
      <c r="Z168" s="42"/>
      <c r="AA168" s="42"/>
      <c r="AB168" s="42"/>
      <c r="AC168" s="44"/>
      <c r="AD168" s="42"/>
      <c r="AE168" s="42"/>
      <c r="AF168" s="42"/>
      <c r="AG168" s="42"/>
      <c r="AH168" s="33"/>
      <c r="AI168" s="32"/>
      <c r="AJ168" s="42"/>
    </row>
    <row r="169" customFormat="false" ht="15.75" hidden="false" customHeight="true" outlineLevel="0" collapsed="false">
      <c r="A169" s="45"/>
      <c r="B169" s="45"/>
      <c r="C169" s="18"/>
      <c r="D169" s="18"/>
      <c r="E169" s="18"/>
      <c r="F169" s="161"/>
      <c r="G169" s="157"/>
      <c r="H169" s="157"/>
      <c r="I169" s="18"/>
      <c r="J169" s="45"/>
      <c r="K169" s="45"/>
      <c r="L169" s="45"/>
      <c r="M169" s="60"/>
      <c r="N169" s="157"/>
      <c r="O169" s="41"/>
      <c r="P169" s="95"/>
      <c r="Q169" s="45"/>
      <c r="R169" s="95"/>
      <c r="S169" s="45"/>
      <c r="T169" s="95"/>
      <c r="U169" s="42"/>
      <c r="V169" s="42"/>
      <c r="W169" s="95"/>
      <c r="X169" s="42"/>
      <c r="Y169" s="42"/>
      <c r="Z169" s="42"/>
      <c r="AA169" s="42"/>
      <c r="AB169" s="42"/>
      <c r="AC169" s="44"/>
      <c r="AD169" s="42"/>
      <c r="AE169" s="42"/>
      <c r="AF169" s="42"/>
      <c r="AG169" s="42"/>
      <c r="AH169" s="33"/>
      <c r="AI169" s="32"/>
      <c r="AJ169" s="42"/>
    </row>
    <row r="170" customFormat="false" ht="15.75" hidden="false" customHeight="true" outlineLevel="0" collapsed="false">
      <c r="A170" s="45"/>
      <c r="B170" s="45"/>
      <c r="C170" s="18"/>
      <c r="D170" s="18"/>
      <c r="E170" s="18"/>
      <c r="F170" s="161"/>
      <c r="G170" s="157"/>
      <c r="H170" s="157"/>
      <c r="I170" s="18"/>
      <c r="J170" s="45"/>
      <c r="K170" s="45"/>
      <c r="L170" s="45"/>
      <c r="M170" s="60"/>
      <c r="N170" s="157"/>
      <c r="O170" s="41"/>
      <c r="P170" s="95"/>
      <c r="Q170" s="45"/>
      <c r="R170" s="95"/>
      <c r="S170" s="45"/>
      <c r="T170" s="95"/>
      <c r="U170" s="42"/>
      <c r="V170" s="42"/>
      <c r="W170" s="95"/>
      <c r="X170" s="42"/>
      <c r="Y170" s="42"/>
      <c r="Z170" s="42"/>
      <c r="AA170" s="42"/>
      <c r="AB170" s="42"/>
      <c r="AC170" s="44"/>
      <c r="AD170" s="42"/>
      <c r="AE170" s="42"/>
      <c r="AF170" s="42"/>
      <c r="AG170" s="42"/>
      <c r="AH170" s="33"/>
      <c r="AI170" s="32"/>
      <c r="AJ170" s="42"/>
    </row>
    <row r="171" customFormat="false" ht="15.75" hidden="false" customHeight="true" outlineLevel="0" collapsed="false">
      <c r="A171" s="45"/>
      <c r="B171" s="45"/>
      <c r="C171" s="18"/>
      <c r="D171" s="18"/>
      <c r="E171" s="18"/>
      <c r="F171" s="161"/>
      <c r="G171" s="157"/>
      <c r="H171" s="157"/>
      <c r="I171" s="18"/>
      <c r="J171" s="45"/>
      <c r="K171" s="45"/>
      <c r="L171" s="45"/>
      <c r="M171" s="60"/>
      <c r="N171" s="157"/>
      <c r="O171" s="41"/>
      <c r="P171" s="95"/>
      <c r="Q171" s="45"/>
      <c r="R171" s="95"/>
      <c r="S171" s="45"/>
      <c r="T171" s="95"/>
      <c r="U171" s="42"/>
      <c r="V171" s="42"/>
      <c r="W171" s="95"/>
      <c r="X171" s="42"/>
      <c r="Y171" s="42"/>
      <c r="Z171" s="42"/>
      <c r="AA171" s="42"/>
      <c r="AB171" s="42"/>
      <c r="AC171" s="44"/>
      <c r="AD171" s="42"/>
      <c r="AE171" s="42"/>
      <c r="AF171" s="42"/>
      <c r="AG171" s="42"/>
      <c r="AH171" s="33"/>
      <c r="AI171" s="32"/>
      <c r="AJ171" s="42"/>
    </row>
    <row r="172" customFormat="false" ht="15.75" hidden="false" customHeight="true" outlineLevel="0" collapsed="false">
      <c r="A172" s="45"/>
      <c r="B172" s="45"/>
      <c r="C172" s="18"/>
      <c r="D172" s="18"/>
      <c r="E172" s="18"/>
      <c r="F172" s="161"/>
      <c r="G172" s="157"/>
      <c r="H172" s="157"/>
      <c r="I172" s="18"/>
      <c r="J172" s="45"/>
      <c r="K172" s="45"/>
      <c r="L172" s="45"/>
      <c r="M172" s="60"/>
      <c r="N172" s="157"/>
      <c r="O172" s="41"/>
      <c r="P172" s="95"/>
      <c r="Q172" s="45"/>
      <c r="R172" s="95"/>
      <c r="S172" s="45"/>
      <c r="T172" s="95"/>
      <c r="U172" s="42"/>
      <c r="V172" s="42"/>
      <c r="W172" s="95"/>
      <c r="X172" s="42"/>
      <c r="Y172" s="42"/>
      <c r="Z172" s="42"/>
      <c r="AA172" s="42"/>
      <c r="AB172" s="42"/>
      <c r="AC172" s="44"/>
      <c r="AD172" s="42"/>
      <c r="AE172" s="42"/>
      <c r="AF172" s="42"/>
      <c r="AG172" s="42"/>
      <c r="AH172" s="33"/>
      <c r="AI172" s="32"/>
      <c r="AJ172" s="42"/>
    </row>
    <row r="173" customFormat="false" ht="15.75" hidden="false" customHeight="true" outlineLevel="0" collapsed="false">
      <c r="A173" s="45"/>
      <c r="B173" s="45"/>
      <c r="C173" s="18"/>
      <c r="D173" s="18"/>
      <c r="E173" s="18"/>
      <c r="F173" s="161"/>
      <c r="G173" s="157"/>
      <c r="H173" s="157"/>
      <c r="I173" s="18"/>
      <c r="J173" s="45"/>
      <c r="K173" s="45"/>
      <c r="L173" s="45"/>
      <c r="M173" s="60"/>
      <c r="N173" s="157"/>
      <c r="O173" s="41"/>
      <c r="P173" s="95"/>
      <c r="Q173" s="45"/>
      <c r="R173" s="95"/>
      <c r="S173" s="45"/>
      <c r="T173" s="95"/>
      <c r="U173" s="42"/>
      <c r="V173" s="42"/>
      <c r="W173" s="95"/>
      <c r="X173" s="42"/>
      <c r="Y173" s="42"/>
      <c r="Z173" s="42"/>
      <c r="AA173" s="42"/>
      <c r="AB173" s="42"/>
      <c r="AC173" s="44"/>
      <c r="AD173" s="42"/>
      <c r="AE173" s="42"/>
      <c r="AF173" s="42"/>
      <c r="AG173" s="42"/>
      <c r="AH173" s="33"/>
      <c r="AI173" s="32"/>
      <c r="AJ173" s="42"/>
    </row>
    <row r="174" customFormat="false" ht="15.75" hidden="false" customHeight="true" outlineLevel="0" collapsed="false">
      <c r="A174" s="45"/>
      <c r="B174" s="45"/>
      <c r="C174" s="18"/>
      <c r="D174" s="18"/>
      <c r="E174" s="18"/>
      <c r="F174" s="161"/>
      <c r="G174" s="157"/>
      <c r="H174" s="157"/>
      <c r="I174" s="18"/>
      <c r="J174" s="45"/>
      <c r="K174" s="45"/>
      <c r="L174" s="45"/>
      <c r="M174" s="60"/>
      <c r="N174" s="157"/>
      <c r="O174" s="41"/>
      <c r="P174" s="95"/>
      <c r="Q174" s="45"/>
      <c r="R174" s="95"/>
      <c r="S174" s="45"/>
      <c r="T174" s="95"/>
      <c r="U174" s="42"/>
      <c r="V174" s="42"/>
      <c r="W174" s="95"/>
      <c r="X174" s="42"/>
      <c r="Y174" s="42"/>
      <c r="Z174" s="42"/>
      <c r="AA174" s="42"/>
      <c r="AB174" s="42"/>
      <c r="AC174" s="44"/>
      <c r="AD174" s="42"/>
      <c r="AE174" s="42"/>
      <c r="AF174" s="42"/>
      <c r="AG174" s="42"/>
      <c r="AH174" s="33"/>
      <c r="AI174" s="32"/>
      <c r="AJ174" s="42"/>
    </row>
    <row r="175" customFormat="false" ht="15.75" hidden="false" customHeight="true" outlineLevel="0" collapsed="false">
      <c r="A175" s="45"/>
      <c r="B175" s="45"/>
      <c r="C175" s="18"/>
      <c r="D175" s="18"/>
      <c r="E175" s="18"/>
      <c r="F175" s="161"/>
      <c r="G175" s="157"/>
      <c r="H175" s="157"/>
      <c r="I175" s="18"/>
      <c r="J175" s="45"/>
      <c r="K175" s="45"/>
      <c r="L175" s="45"/>
      <c r="M175" s="60"/>
      <c r="N175" s="157"/>
      <c r="O175" s="41"/>
      <c r="P175" s="95"/>
      <c r="Q175" s="45"/>
      <c r="R175" s="95"/>
      <c r="S175" s="45"/>
      <c r="T175" s="95"/>
      <c r="U175" s="42"/>
      <c r="V175" s="42"/>
      <c r="W175" s="95"/>
      <c r="X175" s="42"/>
      <c r="Y175" s="42"/>
      <c r="Z175" s="42"/>
      <c r="AA175" s="42"/>
      <c r="AB175" s="42"/>
      <c r="AC175" s="44"/>
      <c r="AD175" s="42"/>
      <c r="AE175" s="42"/>
      <c r="AF175" s="42"/>
      <c r="AG175" s="42"/>
      <c r="AH175" s="33"/>
      <c r="AI175" s="32"/>
      <c r="AJ175" s="42"/>
    </row>
    <row r="176" customFormat="false" ht="15.75" hidden="false" customHeight="true" outlineLevel="0" collapsed="false">
      <c r="A176" s="45"/>
      <c r="B176" s="45"/>
      <c r="C176" s="18"/>
      <c r="D176" s="18"/>
      <c r="E176" s="18"/>
      <c r="F176" s="161"/>
      <c r="G176" s="157"/>
      <c r="H176" s="157"/>
      <c r="I176" s="18"/>
      <c r="J176" s="45"/>
      <c r="K176" s="45"/>
      <c r="L176" s="45"/>
      <c r="M176" s="60"/>
      <c r="N176" s="157"/>
      <c r="O176" s="41"/>
      <c r="P176" s="95"/>
      <c r="Q176" s="45"/>
      <c r="R176" s="95"/>
      <c r="S176" s="45"/>
      <c r="T176" s="95"/>
      <c r="U176" s="42"/>
      <c r="V176" s="42"/>
      <c r="W176" s="95"/>
      <c r="X176" s="42"/>
      <c r="Y176" s="42"/>
      <c r="Z176" s="42"/>
      <c r="AA176" s="42"/>
      <c r="AB176" s="42"/>
      <c r="AC176" s="44"/>
      <c r="AD176" s="42"/>
      <c r="AE176" s="42"/>
      <c r="AF176" s="42"/>
      <c r="AG176" s="42"/>
      <c r="AH176" s="33"/>
      <c r="AI176" s="32"/>
      <c r="AJ176" s="42"/>
    </row>
    <row r="177" customFormat="false" ht="15.75" hidden="false" customHeight="true" outlineLevel="0" collapsed="false">
      <c r="A177" s="45"/>
      <c r="B177" s="45"/>
      <c r="C177" s="18"/>
      <c r="D177" s="18"/>
      <c r="E177" s="18"/>
      <c r="F177" s="161"/>
      <c r="G177" s="157"/>
      <c r="H177" s="157"/>
      <c r="I177" s="18"/>
      <c r="J177" s="45"/>
      <c r="K177" s="45"/>
      <c r="L177" s="45"/>
      <c r="M177" s="60"/>
      <c r="N177" s="157"/>
      <c r="O177" s="41"/>
      <c r="P177" s="95"/>
      <c r="Q177" s="45"/>
      <c r="R177" s="95"/>
      <c r="S177" s="45"/>
      <c r="T177" s="95"/>
      <c r="U177" s="42"/>
      <c r="V177" s="42"/>
      <c r="W177" s="95"/>
      <c r="X177" s="42"/>
      <c r="Y177" s="42"/>
      <c r="Z177" s="42"/>
      <c r="AA177" s="42"/>
      <c r="AB177" s="42"/>
      <c r="AC177" s="44"/>
      <c r="AD177" s="42"/>
      <c r="AE177" s="42"/>
      <c r="AF177" s="42"/>
      <c r="AG177" s="42"/>
      <c r="AH177" s="33"/>
      <c r="AI177" s="32"/>
      <c r="AJ177" s="42"/>
    </row>
    <row r="178" customFormat="false" ht="15.75" hidden="false" customHeight="true" outlineLevel="0" collapsed="false">
      <c r="A178" s="45"/>
      <c r="B178" s="45"/>
      <c r="C178" s="18"/>
      <c r="D178" s="18"/>
      <c r="E178" s="18"/>
      <c r="F178" s="161"/>
      <c r="G178" s="157"/>
      <c r="H178" s="157"/>
      <c r="I178" s="18"/>
      <c r="J178" s="45"/>
      <c r="K178" s="45"/>
      <c r="L178" s="45"/>
      <c r="M178" s="60"/>
      <c r="N178" s="157"/>
      <c r="O178" s="41"/>
      <c r="P178" s="95"/>
      <c r="Q178" s="45"/>
      <c r="R178" s="95"/>
      <c r="S178" s="45"/>
      <c r="T178" s="95"/>
      <c r="U178" s="42"/>
      <c r="V178" s="42"/>
      <c r="W178" s="95"/>
      <c r="X178" s="42"/>
      <c r="Y178" s="42"/>
      <c r="Z178" s="42"/>
      <c r="AA178" s="42"/>
      <c r="AB178" s="42"/>
      <c r="AC178" s="44"/>
      <c r="AD178" s="42"/>
      <c r="AE178" s="42"/>
      <c r="AF178" s="42"/>
      <c r="AG178" s="42"/>
      <c r="AH178" s="33"/>
      <c r="AI178" s="32"/>
      <c r="AJ178" s="42"/>
    </row>
    <row r="179" customFormat="false" ht="15.75" hidden="false" customHeight="true" outlineLevel="0" collapsed="false">
      <c r="A179" s="45"/>
      <c r="B179" s="45"/>
      <c r="C179" s="18"/>
      <c r="D179" s="18"/>
      <c r="E179" s="18"/>
      <c r="F179" s="161"/>
      <c r="G179" s="157"/>
      <c r="H179" s="157"/>
      <c r="I179" s="18"/>
      <c r="J179" s="45"/>
      <c r="K179" s="45"/>
      <c r="L179" s="45"/>
      <c r="M179" s="60"/>
      <c r="N179" s="157"/>
      <c r="O179" s="41"/>
      <c r="P179" s="95"/>
      <c r="Q179" s="45"/>
      <c r="R179" s="95"/>
      <c r="S179" s="45"/>
      <c r="T179" s="95"/>
      <c r="U179" s="42"/>
      <c r="V179" s="42"/>
      <c r="W179" s="95"/>
      <c r="X179" s="42"/>
      <c r="Y179" s="42"/>
      <c r="Z179" s="42"/>
      <c r="AA179" s="42"/>
      <c r="AB179" s="42"/>
      <c r="AC179" s="44"/>
      <c r="AD179" s="42"/>
      <c r="AE179" s="42"/>
      <c r="AF179" s="42"/>
      <c r="AG179" s="42"/>
      <c r="AH179" s="33"/>
      <c r="AI179" s="32"/>
      <c r="AJ179" s="42"/>
    </row>
    <row r="180" customFormat="false" ht="15.75" hidden="false" customHeight="true" outlineLevel="0" collapsed="false">
      <c r="A180" s="45"/>
      <c r="B180" s="45"/>
      <c r="C180" s="18"/>
      <c r="D180" s="18"/>
      <c r="E180" s="18"/>
      <c r="F180" s="161"/>
      <c r="G180" s="157"/>
      <c r="H180" s="157"/>
      <c r="I180" s="18"/>
      <c r="J180" s="45"/>
      <c r="K180" s="45"/>
      <c r="L180" s="45"/>
      <c r="M180" s="60"/>
      <c r="N180" s="157"/>
      <c r="O180" s="41"/>
      <c r="P180" s="95"/>
      <c r="Q180" s="45"/>
      <c r="R180" s="95"/>
      <c r="S180" s="45"/>
      <c r="T180" s="95"/>
      <c r="U180" s="42"/>
      <c r="V180" s="42"/>
      <c r="W180" s="95"/>
      <c r="X180" s="42"/>
      <c r="Y180" s="42"/>
      <c r="Z180" s="42"/>
      <c r="AA180" s="42"/>
      <c r="AB180" s="42"/>
      <c r="AC180" s="44"/>
      <c r="AD180" s="42"/>
      <c r="AE180" s="42"/>
      <c r="AF180" s="42"/>
      <c r="AG180" s="42"/>
      <c r="AH180" s="33"/>
      <c r="AI180" s="32"/>
      <c r="AJ180" s="42"/>
    </row>
    <row r="181" customFormat="false" ht="15.75" hidden="false" customHeight="true" outlineLevel="0" collapsed="false">
      <c r="A181" s="45"/>
      <c r="B181" s="45"/>
      <c r="C181" s="18"/>
      <c r="D181" s="18"/>
      <c r="E181" s="18"/>
      <c r="F181" s="161"/>
      <c r="G181" s="157"/>
      <c r="H181" s="157"/>
      <c r="I181" s="18"/>
      <c r="J181" s="45"/>
      <c r="K181" s="45"/>
      <c r="L181" s="45"/>
      <c r="M181" s="60"/>
      <c r="N181" s="157"/>
      <c r="O181" s="41"/>
      <c r="P181" s="95"/>
      <c r="Q181" s="45"/>
      <c r="R181" s="95"/>
      <c r="S181" s="45"/>
      <c r="T181" s="95"/>
      <c r="U181" s="42"/>
      <c r="V181" s="42"/>
      <c r="W181" s="95"/>
      <c r="X181" s="42"/>
      <c r="Y181" s="42"/>
      <c r="Z181" s="42"/>
      <c r="AA181" s="42"/>
      <c r="AB181" s="42"/>
      <c r="AC181" s="44"/>
      <c r="AD181" s="42"/>
      <c r="AE181" s="42"/>
      <c r="AF181" s="42"/>
      <c r="AG181" s="42"/>
      <c r="AH181" s="33"/>
      <c r="AI181" s="32"/>
      <c r="AJ181" s="42"/>
    </row>
    <row r="182" customFormat="false" ht="15.75" hidden="false" customHeight="true" outlineLevel="0" collapsed="false">
      <c r="A182" s="45"/>
      <c r="B182" s="45"/>
      <c r="C182" s="18"/>
      <c r="D182" s="18"/>
      <c r="E182" s="18"/>
      <c r="F182" s="161"/>
      <c r="G182" s="157"/>
      <c r="H182" s="157"/>
      <c r="I182" s="18"/>
      <c r="J182" s="45"/>
      <c r="K182" s="45"/>
      <c r="L182" s="45"/>
      <c r="M182" s="60"/>
      <c r="N182" s="157"/>
      <c r="O182" s="41"/>
      <c r="P182" s="95"/>
      <c r="Q182" s="45"/>
      <c r="R182" s="95"/>
      <c r="S182" s="45"/>
      <c r="T182" s="95"/>
      <c r="U182" s="42"/>
      <c r="V182" s="42"/>
      <c r="W182" s="95"/>
      <c r="X182" s="42"/>
      <c r="Y182" s="42"/>
      <c r="Z182" s="42"/>
      <c r="AA182" s="42"/>
      <c r="AB182" s="42"/>
      <c r="AC182" s="44"/>
      <c r="AD182" s="42"/>
      <c r="AE182" s="42"/>
      <c r="AF182" s="42"/>
      <c r="AG182" s="42"/>
      <c r="AH182" s="33"/>
      <c r="AI182" s="32"/>
      <c r="AJ182" s="42"/>
    </row>
    <row r="183" customFormat="false" ht="15.75" hidden="false" customHeight="true" outlineLevel="0" collapsed="false">
      <c r="A183" s="45"/>
      <c r="B183" s="45"/>
      <c r="C183" s="18"/>
      <c r="D183" s="18"/>
      <c r="E183" s="18"/>
      <c r="F183" s="161"/>
      <c r="G183" s="157"/>
      <c r="H183" s="157"/>
      <c r="I183" s="18"/>
      <c r="J183" s="45"/>
      <c r="K183" s="45"/>
      <c r="L183" s="45"/>
      <c r="M183" s="60"/>
      <c r="N183" s="157"/>
      <c r="O183" s="41"/>
      <c r="P183" s="95"/>
      <c r="Q183" s="45"/>
      <c r="R183" s="95"/>
      <c r="S183" s="45"/>
      <c r="T183" s="95"/>
      <c r="U183" s="42"/>
      <c r="V183" s="42"/>
      <c r="W183" s="95"/>
      <c r="X183" s="42"/>
      <c r="Y183" s="42"/>
      <c r="Z183" s="42"/>
      <c r="AA183" s="42"/>
      <c r="AB183" s="42"/>
      <c r="AC183" s="44"/>
      <c r="AD183" s="42"/>
      <c r="AE183" s="42"/>
      <c r="AF183" s="42"/>
      <c r="AG183" s="42"/>
      <c r="AH183" s="33"/>
      <c r="AI183" s="32"/>
      <c r="AJ183" s="42"/>
    </row>
    <row r="184" customFormat="false" ht="15.75" hidden="false" customHeight="true" outlineLevel="0" collapsed="false">
      <c r="A184" s="45"/>
      <c r="B184" s="45"/>
      <c r="C184" s="18"/>
      <c r="D184" s="18"/>
      <c r="E184" s="18"/>
      <c r="F184" s="161"/>
      <c r="G184" s="157"/>
      <c r="H184" s="157"/>
      <c r="I184" s="18"/>
      <c r="J184" s="45"/>
      <c r="K184" s="45"/>
      <c r="L184" s="45"/>
      <c r="M184" s="60"/>
      <c r="N184" s="157"/>
      <c r="O184" s="41"/>
      <c r="P184" s="95"/>
      <c r="Q184" s="45"/>
      <c r="R184" s="95"/>
      <c r="S184" s="45"/>
      <c r="T184" s="95"/>
      <c r="U184" s="42"/>
      <c r="V184" s="42"/>
      <c r="W184" s="95"/>
      <c r="X184" s="42"/>
      <c r="Y184" s="42"/>
      <c r="Z184" s="42"/>
      <c r="AA184" s="42"/>
      <c r="AB184" s="42"/>
      <c r="AC184" s="44"/>
      <c r="AD184" s="42"/>
      <c r="AE184" s="42"/>
      <c r="AF184" s="42"/>
      <c r="AG184" s="42"/>
      <c r="AH184" s="33"/>
      <c r="AI184" s="32"/>
      <c r="AJ184" s="42"/>
    </row>
    <row r="185" customFormat="false" ht="15.75" hidden="false" customHeight="true" outlineLevel="0" collapsed="false">
      <c r="A185" s="45"/>
      <c r="B185" s="45"/>
      <c r="C185" s="18"/>
      <c r="D185" s="18"/>
      <c r="E185" s="18"/>
      <c r="F185" s="161"/>
      <c r="G185" s="157"/>
      <c r="H185" s="157"/>
      <c r="I185" s="18"/>
      <c r="J185" s="45"/>
      <c r="K185" s="45"/>
      <c r="L185" s="45"/>
      <c r="M185" s="60"/>
      <c r="N185" s="157"/>
      <c r="O185" s="41"/>
      <c r="P185" s="95"/>
      <c r="Q185" s="45"/>
      <c r="R185" s="95"/>
      <c r="S185" s="45"/>
      <c r="T185" s="95"/>
      <c r="U185" s="42"/>
      <c r="V185" s="42"/>
      <c r="W185" s="95"/>
      <c r="X185" s="42"/>
      <c r="Y185" s="42"/>
      <c r="Z185" s="42"/>
      <c r="AA185" s="42"/>
      <c r="AB185" s="42"/>
      <c r="AC185" s="44"/>
      <c r="AD185" s="42"/>
      <c r="AE185" s="42"/>
      <c r="AF185" s="42"/>
      <c r="AG185" s="42"/>
      <c r="AH185" s="33"/>
      <c r="AI185" s="32"/>
      <c r="AJ185" s="42"/>
    </row>
    <row r="186" customFormat="false" ht="15.75" hidden="false" customHeight="true" outlineLevel="0" collapsed="false">
      <c r="A186" s="45"/>
      <c r="B186" s="45"/>
      <c r="C186" s="18"/>
      <c r="D186" s="18"/>
      <c r="E186" s="18"/>
      <c r="F186" s="161"/>
      <c r="G186" s="157"/>
      <c r="H186" s="157"/>
      <c r="I186" s="18"/>
      <c r="J186" s="45"/>
      <c r="K186" s="45"/>
      <c r="L186" s="45"/>
      <c r="M186" s="60"/>
      <c r="N186" s="157"/>
      <c r="O186" s="41"/>
      <c r="P186" s="95"/>
      <c r="Q186" s="45"/>
      <c r="R186" s="95"/>
      <c r="S186" s="45"/>
      <c r="T186" s="95"/>
      <c r="U186" s="42"/>
      <c r="V186" s="42"/>
      <c r="W186" s="95"/>
      <c r="X186" s="42"/>
      <c r="Y186" s="42"/>
      <c r="Z186" s="42"/>
      <c r="AA186" s="42"/>
      <c r="AB186" s="42"/>
      <c r="AC186" s="44"/>
      <c r="AD186" s="42"/>
      <c r="AE186" s="42"/>
      <c r="AF186" s="42"/>
      <c r="AG186" s="42"/>
      <c r="AH186" s="33"/>
      <c r="AI186" s="32"/>
      <c r="AJ186" s="42"/>
    </row>
    <row r="187" customFormat="false" ht="15.75" hidden="false" customHeight="true" outlineLevel="0" collapsed="false">
      <c r="A187" s="45"/>
      <c r="B187" s="45"/>
      <c r="C187" s="18"/>
      <c r="D187" s="18"/>
      <c r="E187" s="18"/>
      <c r="F187" s="161"/>
      <c r="G187" s="157"/>
      <c r="H187" s="157"/>
      <c r="I187" s="18"/>
      <c r="J187" s="45"/>
      <c r="K187" s="45"/>
      <c r="L187" s="45"/>
      <c r="M187" s="60"/>
      <c r="N187" s="157"/>
      <c r="O187" s="41"/>
      <c r="P187" s="95"/>
      <c r="Q187" s="45"/>
      <c r="R187" s="95"/>
      <c r="S187" s="45"/>
      <c r="T187" s="95"/>
      <c r="U187" s="42"/>
      <c r="V187" s="42"/>
      <c r="W187" s="95"/>
      <c r="X187" s="42"/>
      <c r="Y187" s="42"/>
      <c r="Z187" s="42"/>
      <c r="AA187" s="42"/>
      <c r="AB187" s="42"/>
      <c r="AC187" s="44"/>
      <c r="AD187" s="42"/>
      <c r="AE187" s="42"/>
      <c r="AF187" s="42"/>
      <c r="AG187" s="42"/>
      <c r="AH187" s="33"/>
      <c r="AI187" s="32"/>
      <c r="AJ187" s="42"/>
    </row>
    <row r="188" customFormat="false" ht="15.75" hidden="false" customHeight="true" outlineLevel="0" collapsed="false">
      <c r="A188" s="45"/>
      <c r="B188" s="45"/>
      <c r="C188" s="18"/>
      <c r="D188" s="18"/>
      <c r="E188" s="18"/>
      <c r="F188" s="161"/>
      <c r="G188" s="157"/>
      <c r="H188" s="157"/>
      <c r="I188" s="18"/>
      <c r="J188" s="45"/>
      <c r="K188" s="45"/>
      <c r="L188" s="45"/>
      <c r="M188" s="60"/>
      <c r="N188" s="157"/>
      <c r="O188" s="41"/>
      <c r="P188" s="95"/>
      <c r="Q188" s="45"/>
      <c r="R188" s="95"/>
      <c r="S188" s="45"/>
      <c r="T188" s="95"/>
      <c r="U188" s="42"/>
      <c r="V188" s="42"/>
      <c r="W188" s="95"/>
      <c r="X188" s="42"/>
      <c r="Y188" s="42"/>
      <c r="Z188" s="42"/>
      <c r="AA188" s="42"/>
      <c r="AB188" s="42"/>
      <c r="AC188" s="44"/>
      <c r="AD188" s="42"/>
      <c r="AE188" s="42"/>
      <c r="AF188" s="42"/>
      <c r="AG188" s="42"/>
      <c r="AH188" s="33"/>
      <c r="AI188" s="32"/>
      <c r="AJ188" s="42"/>
    </row>
    <row r="189" customFormat="false" ht="15.75" hidden="false" customHeight="true" outlineLevel="0" collapsed="false">
      <c r="A189" s="45"/>
      <c r="B189" s="45"/>
      <c r="C189" s="18"/>
      <c r="D189" s="18"/>
      <c r="E189" s="18"/>
      <c r="F189" s="161"/>
      <c r="G189" s="157"/>
      <c r="H189" s="157"/>
      <c r="I189" s="18"/>
      <c r="J189" s="45"/>
      <c r="K189" s="45"/>
      <c r="L189" s="45"/>
      <c r="M189" s="60"/>
      <c r="N189" s="157"/>
      <c r="O189" s="41"/>
      <c r="P189" s="95"/>
      <c r="Q189" s="45"/>
      <c r="R189" s="95"/>
      <c r="S189" s="45"/>
      <c r="T189" s="95"/>
      <c r="U189" s="42"/>
      <c r="V189" s="42"/>
      <c r="W189" s="95"/>
      <c r="X189" s="42"/>
      <c r="Y189" s="42"/>
      <c r="Z189" s="42"/>
      <c r="AA189" s="42"/>
      <c r="AB189" s="42"/>
      <c r="AC189" s="44"/>
      <c r="AD189" s="42"/>
      <c r="AE189" s="42"/>
      <c r="AF189" s="42"/>
      <c r="AG189" s="42"/>
      <c r="AH189" s="33"/>
      <c r="AI189" s="32"/>
      <c r="AJ189" s="42"/>
    </row>
    <row r="190" customFormat="false" ht="15.75" hidden="false" customHeight="true" outlineLevel="0" collapsed="false">
      <c r="A190" s="45"/>
      <c r="B190" s="45"/>
      <c r="C190" s="18"/>
      <c r="D190" s="18"/>
      <c r="E190" s="18"/>
      <c r="F190" s="161"/>
      <c r="G190" s="157"/>
      <c r="H190" s="157"/>
      <c r="I190" s="18"/>
      <c r="J190" s="45"/>
      <c r="K190" s="45"/>
      <c r="L190" s="45"/>
      <c r="M190" s="60"/>
      <c r="N190" s="157"/>
      <c r="O190" s="41"/>
      <c r="P190" s="95"/>
      <c r="Q190" s="45"/>
      <c r="R190" s="95"/>
      <c r="S190" s="45"/>
      <c r="T190" s="95"/>
      <c r="U190" s="42"/>
      <c r="V190" s="42"/>
      <c r="W190" s="95"/>
      <c r="X190" s="42"/>
      <c r="Y190" s="42"/>
      <c r="Z190" s="42"/>
      <c r="AA190" s="42"/>
      <c r="AB190" s="42"/>
      <c r="AC190" s="44"/>
      <c r="AD190" s="42"/>
      <c r="AE190" s="42"/>
      <c r="AF190" s="42"/>
      <c r="AG190" s="42"/>
      <c r="AH190" s="33"/>
      <c r="AI190" s="32"/>
      <c r="AJ190" s="42"/>
    </row>
    <row r="191" customFormat="false" ht="15.75" hidden="false" customHeight="true" outlineLevel="0" collapsed="false">
      <c r="A191" s="45"/>
      <c r="B191" s="45"/>
      <c r="C191" s="18"/>
      <c r="D191" s="18"/>
      <c r="E191" s="18"/>
      <c r="F191" s="161"/>
      <c r="G191" s="157"/>
      <c r="H191" s="157"/>
      <c r="I191" s="18"/>
      <c r="J191" s="45"/>
      <c r="K191" s="45"/>
      <c r="L191" s="45"/>
      <c r="M191" s="60"/>
      <c r="N191" s="157"/>
      <c r="O191" s="41"/>
      <c r="P191" s="95"/>
      <c r="Q191" s="45"/>
      <c r="R191" s="95"/>
      <c r="S191" s="45"/>
      <c r="T191" s="95"/>
      <c r="U191" s="42"/>
      <c r="V191" s="42"/>
      <c r="W191" s="95"/>
      <c r="X191" s="42"/>
      <c r="Y191" s="42"/>
      <c r="Z191" s="42"/>
      <c r="AA191" s="42"/>
      <c r="AB191" s="42"/>
      <c r="AC191" s="44"/>
      <c r="AD191" s="42"/>
      <c r="AE191" s="42"/>
      <c r="AF191" s="42"/>
      <c r="AG191" s="42"/>
      <c r="AH191" s="33"/>
      <c r="AI191" s="32"/>
      <c r="AJ191" s="42"/>
    </row>
    <row r="192" customFormat="false" ht="15.75" hidden="false" customHeight="true" outlineLevel="0" collapsed="false">
      <c r="A192" s="45"/>
      <c r="B192" s="45"/>
      <c r="C192" s="18"/>
      <c r="D192" s="18"/>
      <c r="E192" s="18"/>
      <c r="F192" s="161"/>
      <c r="G192" s="157"/>
      <c r="H192" s="157"/>
      <c r="I192" s="18"/>
      <c r="J192" s="45"/>
      <c r="K192" s="45"/>
      <c r="L192" s="45"/>
      <c r="M192" s="60"/>
      <c r="N192" s="157"/>
      <c r="O192" s="41"/>
      <c r="P192" s="95"/>
      <c r="Q192" s="45"/>
      <c r="R192" s="95"/>
      <c r="S192" s="45"/>
      <c r="T192" s="95"/>
      <c r="U192" s="42"/>
      <c r="V192" s="42"/>
      <c r="W192" s="95"/>
      <c r="X192" s="42"/>
      <c r="Y192" s="42"/>
      <c r="Z192" s="42"/>
      <c r="AA192" s="42"/>
      <c r="AB192" s="42"/>
      <c r="AC192" s="44"/>
      <c r="AD192" s="42"/>
      <c r="AE192" s="42"/>
      <c r="AF192" s="42"/>
      <c r="AG192" s="42"/>
      <c r="AH192" s="33"/>
      <c r="AI192" s="32"/>
      <c r="AJ192" s="42"/>
    </row>
    <row r="193" customFormat="false" ht="15.75" hidden="false" customHeight="true" outlineLevel="0" collapsed="false">
      <c r="A193" s="45"/>
      <c r="B193" s="45"/>
      <c r="C193" s="18"/>
      <c r="D193" s="18"/>
      <c r="E193" s="18"/>
      <c r="F193" s="161"/>
      <c r="G193" s="157"/>
      <c r="H193" s="157"/>
      <c r="I193" s="18"/>
      <c r="J193" s="45"/>
      <c r="K193" s="45"/>
      <c r="L193" s="45"/>
      <c r="M193" s="60"/>
      <c r="N193" s="157"/>
      <c r="O193" s="41"/>
      <c r="P193" s="95"/>
      <c r="Q193" s="45"/>
      <c r="R193" s="95"/>
      <c r="S193" s="45"/>
      <c r="T193" s="95"/>
      <c r="U193" s="42"/>
      <c r="V193" s="42"/>
      <c r="W193" s="95"/>
      <c r="X193" s="42"/>
      <c r="Y193" s="42"/>
      <c r="Z193" s="42"/>
      <c r="AA193" s="42"/>
      <c r="AB193" s="42"/>
      <c r="AC193" s="44"/>
      <c r="AD193" s="42"/>
      <c r="AE193" s="42"/>
      <c r="AF193" s="42"/>
      <c r="AG193" s="42"/>
      <c r="AH193" s="33"/>
      <c r="AI193" s="32"/>
      <c r="AJ193" s="42"/>
    </row>
    <row r="194" customFormat="false" ht="15.75" hidden="false" customHeight="true" outlineLevel="0" collapsed="false">
      <c r="A194" s="45"/>
      <c r="B194" s="45"/>
      <c r="C194" s="18"/>
      <c r="D194" s="18"/>
      <c r="E194" s="18"/>
      <c r="F194" s="161"/>
      <c r="G194" s="157"/>
      <c r="H194" s="157"/>
      <c r="I194" s="18"/>
      <c r="J194" s="45"/>
      <c r="K194" s="45"/>
      <c r="L194" s="45"/>
      <c r="M194" s="60"/>
      <c r="N194" s="157"/>
      <c r="O194" s="41"/>
      <c r="P194" s="95"/>
      <c r="Q194" s="45"/>
      <c r="R194" s="95"/>
      <c r="S194" s="45"/>
      <c r="T194" s="95"/>
      <c r="U194" s="42"/>
      <c r="V194" s="42"/>
      <c r="W194" s="95"/>
      <c r="X194" s="42"/>
      <c r="Y194" s="42"/>
      <c r="Z194" s="42"/>
      <c r="AA194" s="42"/>
      <c r="AB194" s="42"/>
      <c r="AC194" s="44"/>
      <c r="AD194" s="42"/>
      <c r="AE194" s="42"/>
      <c r="AF194" s="42"/>
      <c r="AG194" s="42"/>
      <c r="AH194" s="33"/>
      <c r="AI194" s="32"/>
      <c r="AJ194" s="42"/>
    </row>
    <row r="195" customFormat="false" ht="15.75" hidden="false" customHeight="true" outlineLevel="0" collapsed="false">
      <c r="A195" s="45"/>
      <c r="B195" s="45"/>
      <c r="C195" s="18"/>
      <c r="D195" s="18"/>
      <c r="E195" s="18"/>
      <c r="F195" s="161"/>
      <c r="G195" s="157"/>
      <c r="H195" s="157"/>
      <c r="I195" s="18"/>
      <c r="J195" s="45"/>
      <c r="K195" s="45"/>
      <c r="L195" s="45"/>
      <c r="M195" s="60"/>
      <c r="N195" s="157"/>
      <c r="O195" s="41"/>
      <c r="P195" s="95"/>
      <c r="Q195" s="45"/>
      <c r="R195" s="95"/>
      <c r="S195" s="45"/>
      <c r="T195" s="95"/>
      <c r="U195" s="42"/>
      <c r="V195" s="42"/>
      <c r="W195" s="95"/>
      <c r="X195" s="42"/>
      <c r="Y195" s="42"/>
      <c r="Z195" s="42"/>
      <c r="AA195" s="42"/>
      <c r="AB195" s="42"/>
      <c r="AC195" s="44"/>
      <c r="AD195" s="42"/>
      <c r="AE195" s="42"/>
      <c r="AF195" s="42"/>
      <c r="AG195" s="42"/>
      <c r="AH195" s="33"/>
      <c r="AI195" s="32"/>
      <c r="AJ195" s="42"/>
    </row>
    <row r="196" customFormat="false" ht="15.75" hidden="false" customHeight="true" outlineLevel="0" collapsed="false">
      <c r="A196" s="45"/>
      <c r="B196" s="45"/>
      <c r="C196" s="18"/>
      <c r="D196" s="18"/>
      <c r="E196" s="18"/>
      <c r="F196" s="161"/>
      <c r="G196" s="157"/>
      <c r="H196" s="157"/>
      <c r="I196" s="18"/>
      <c r="J196" s="45"/>
      <c r="K196" s="45"/>
      <c r="L196" s="45"/>
      <c r="M196" s="60"/>
      <c r="N196" s="157"/>
      <c r="O196" s="41"/>
      <c r="P196" s="95"/>
      <c r="Q196" s="45"/>
      <c r="R196" s="95"/>
      <c r="S196" s="45"/>
      <c r="T196" s="95"/>
      <c r="U196" s="42"/>
      <c r="V196" s="42"/>
      <c r="W196" s="95"/>
      <c r="X196" s="42"/>
      <c r="Y196" s="42"/>
      <c r="Z196" s="42"/>
      <c r="AA196" s="42"/>
      <c r="AB196" s="42"/>
      <c r="AC196" s="44"/>
      <c r="AD196" s="42"/>
      <c r="AE196" s="42"/>
      <c r="AF196" s="42"/>
      <c r="AG196" s="42"/>
      <c r="AH196" s="33"/>
      <c r="AI196" s="32"/>
      <c r="AJ196" s="42"/>
    </row>
    <row r="197" customFormat="false" ht="15.75" hidden="false" customHeight="true" outlineLevel="0" collapsed="false">
      <c r="A197" s="45"/>
      <c r="B197" s="45"/>
      <c r="C197" s="18"/>
      <c r="D197" s="18"/>
      <c r="E197" s="18"/>
      <c r="F197" s="161"/>
      <c r="G197" s="157"/>
      <c r="H197" s="157"/>
      <c r="I197" s="18"/>
      <c r="J197" s="45"/>
      <c r="K197" s="45"/>
      <c r="L197" s="45"/>
      <c r="M197" s="60"/>
      <c r="N197" s="157"/>
      <c r="O197" s="41"/>
      <c r="P197" s="95"/>
      <c r="Q197" s="45"/>
      <c r="R197" s="95"/>
      <c r="S197" s="45"/>
      <c r="T197" s="95"/>
      <c r="U197" s="42"/>
      <c r="V197" s="42"/>
      <c r="W197" s="95"/>
      <c r="X197" s="42"/>
      <c r="Y197" s="42"/>
      <c r="Z197" s="42"/>
      <c r="AA197" s="42"/>
      <c r="AB197" s="42"/>
      <c r="AC197" s="44"/>
      <c r="AD197" s="42"/>
      <c r="AE197" s="42"/>
      <c r="AF197" s="42"/>
      <c r="AG197" s="42"/>
      <c r="AH197" s="33"/>
      <c r="AI197" s="32"/>
      <c r="AJ197" s="42"/>
    </row>
    <row r="198" customFormat="false" ht="15.75" hidden="false" customHeight="true" outlineLevel="0" collapsed="false">
      <c r="A198" s="45"/>
      <c r="B198" s="45"/>
      <c r="C198" s="18"/>
      <c r="D198" s="18"/>
      <c r="E198" s="18"/>
      <c r="F198" s="161"/>
      <c r="G198" s="157"/>
      <c r="H198" s="157"/>
      <c r="I198" s="18"/>
      <c r="J198" s="45"/>
      <c r="K198" s="45"/>
      <c r="L198" s="45"/>
      <c r="M198" s="60"/>
      <c r="N198" s="157"/>
      <c r="O198" s="41"/>
      <c r="P198" s="95"/>
      <c r="Q198" s="45"/>
      <c r="R198" s="95"/>
      <c r="S198" s="45"/>
      <c r="T198" s="95"/>
      <c r="U198" s="42"/>
      <c r="V198" s="42"/>
      <c r="W198" s="95"/>
      <c r="X198" s="42"/>
      <c r="Y198" s="42"/>
      <c r="Z198" s="42"/>
      <c r="AA198" s="42"/>
      <c r="AB198" s="42"/>
      <c r="AC198" s="44"/>
      <c r="AD198" s="42"/>
      <c r="AE198" s="42"/>
      <c r="AF198" s="42"/>
      <c r="AG198" s="42"/>
      <c r="AH198" s="33"/>
      <c r="AI198" s="32"/>
      <c r="AJ198" s="42"/>
    </row>
    <row r="199" customFormat="false" ht="15.75" hidden="false" customHeight="true" outlineLevel="0" collapsed="false">
      <c r="A199" s="45"/>
      <c r="B199" s="45"/>
      <c r="C199" s="18"/>
      <c r="D199" s="18"/>
      <c r="E199" s="18"/>
      <c r="F199" s="161"/>
      <c r="G199" s="157"/>
      <c r="H199" s="157"/>
      <c r="I199" s="18"/>
      <c r="J199" s="45"/>
      <c r="K199" s="45"/>
      <c r="L199" s="45"/>
      <c r="M199" s="60"/>
      <c r="N199" s="157"/>
      <c r="O199" s="41"/>
      <c r="P199" s="95"/>
      <c r="Q199" s="45"/>
      <c r="R199" s="95"/>
      <c r="S199" s="45"/>
      <c r="T199" s="95"/>
      <c r="U199" s="42"/>
      <c r="V199" s="42"/>
      <c r="W199" s="95"/>
      <c r="X199" s="42"/>
      <c r="Y199" s="42"/>
      <c r="Z199" s="42"/>
      <c r="AA199" s="42"/>
      <c r="AB199" s="42"/>
      <c r="AC199" s="44"/>
      <c r="AD199" s="42"/>
      <c r="AE199" s="42"/>
      <c r="AF199" s="42"/>
      <c r="AG199" s="42"/>
      <c r="AH199" s="33"/>
      <c r="AI199" s="32"/>
      <c r="AJ199" s="42"/>
    </row>
    <row r="200" customFormat="false" ht="15.75" hidden="false" customHeight="true" outlineLevel="0" collapsed="false">
      <c r="A200" s="45"/>
      <c r="B200" s="45"/>
      <c r="C200" s="18"/>
      <c r="D200" s="18"/>
      <c r="E200" s="18"/>
      <c r="F200" s="161"/>
      <c r="G200" s="157"/>
      <c r="H200" s="157"/>
      <c r="I200" s="18"/>
      <c r="J200" s="45"/>
      <c r="K200" s="45"/>
      <c r="L200" s="45"/>
      <c r="M200" s="60"/>
      <c r="N200" s="157"/>
      <c r="O200" s="41"/>
      <c r="P200" s="95"/>
      <c r="Q200" s="45"/>
      <c r="R200" s="95"/>
      <c r="S200" s="45"/>
      <c r="T200" s="95"/>
      <c r="U200" s="42"/>
      <c r="V200" s="42"/>
      <c r="W200" s="95"/>
      <c r="X200" s="42"/>
      <c r="Y200" s="42"/>
      <c r="Z200" s="42"/>
      <c r="AA200" s="42"/>
      <c r="AB200" s="42"/>
      <c r="AC200" s="44"/>
      <c r="AD200" s="42"/>
      <c r="AE200" s="42"/>
      <c r="AF200" s="42"/>
      <c r="AG200" s="42"/>
      <c r="AH200" s="33"/>
      <c r="AI200" s="32"/>
      <c r="AJ200" s="42"/>
    </row>
    <row r="201" customFormat="false" ht="15.75" hidden="false" customHeight="true" outlineLevel="0" collapsed="false">
      <c r="A201" s="45"/>
      <c r="B201" s="45"/>
      <c r="C201" s="18"/>
      <c r="D201" s="18"/>
      <c r="E201" s="18"/>
      <c r="F201" s="161"/>
      <c r="G201" s="157"/>
      <c r="H201" s="157"/>
      <c r="I201" s="18"/>
      <c r="J201" s="45"/>
      <c r="K201" s="45"/>
      <c r="L201" s="45"/>
      <c r="M201" s="60"/>
      <c r="N201" s="157"/>
      <c r="O201" s="41"/>
      <c r="P201" s="95"/>
      <c r="Q201" s="45"/>
      <c r="R201" s="95"/>
      <c r="S201" s="45"/>
      <c r="T201" s="95"/>
      <c r="U201" s="42"/>
      <c r="V201" s="42"/>
      <c r="W201" s="95"/>
      <c r="X201" s="42"/>
      <c r="Y201" s="42"/>
      <c r="Z201" s="42"/>
      <c r="AA201" s="42"/>
      <c r="AB201" s="42"/>
      <c r="AC201" s="44"/>
      <c r="AD201" s="42"/>
      <c r="AE201" s="42"/>
      <c r="AF201" s="42"/>
      <c r="AG201" s="42"/>
      <c r="AH201" s="33"/>
      <c r="AI201" s="32"/>
      <c r="AJ201" s="42"/>
    </row>
    <row r="202" customFormat="false" ht="15.75" hidden="false" customHeight="true" outlineLevel="0" collapsed="false">
      <c r="A202" s="45"/>
      <c r="B202" s="45"/>
      <c r="C202" s="18"/>
      <c r="D202" s="18"/>
      <c r="E202" s="18"/>
      <c r="F202" s="161"/>
      <c r="G202" s="157"/>
      <c r="H202" s="157"/>
      <c r="I202" s="18"/>
      <c r="J202" s="45"/>
      <c r="K202" s="45"/>
      <c r="L202" s="45"/>
      <c r="M202" s="60"/>
      <c r="N202" s="157"/>
      <c r="O202" s="41"/>
      <c r="P202" s="95"/>
      <c r="Q202" s="45"/>
      <c r="R202" s="95"/>
      <c r="S202" s="45"/>
      <c r="T202" s="95"/>
      <c r="U202" s="42"/>
      <c r="V202" s="42"/>
      <c r="W202" s="95"/>
      <c r="X202" s="42"/>
      <c r="Y202" s="42"/>
      <c r="Z202" s="42"/>
      <c r="AA202" s="42"/>
      <c r="AB202" s="42"/>
      <c r="AC202" s="44"/>
      <c r="AD202" s="42"/>
      <c r="AE202" s="42"/>
      <c r="AF202" s="42"/>
      <c r="AG202" s="42"/>
      <c r="AH202" s="33"/>
      <c r="AI202" s="32"/>
      <c r="AJ202" s="42"/>
    </row>
    <row r="203" customFormat="false" ht="15.75" hidden="false" customHeight="true" outlineLevel="0" collapsed="false">
      <c r="A203" s="45"/>
      <c r="B203" s="45"/>
      <c r="C203" s="18"/>
      <c r="D203" s="18"/>
      <c r="E203" s="18"/>
      <c r="F203" s="161"/>
      <c r="G203" s="157"/>
      <c r="H203" s="157"/>
      <c r="I203" s="18"/>
      <c r="J203" s="45"/>
      <c r="K203" s="45"/>
      <c r="L203" s="45"/>
      <c r="M203" s="60"/>
      <c r="N203" s="157"/>
      <c r="O203" s="41"/>
      <c r="P203" s="95"/>
      <c r="Q203" s="45"/>
      <c r="R203" s="95"/>
      <c r="S203" s="45"/>
      <c r="T203" s="95"/>
      <c r="U203" s="42"/>
      <c r="V203" s="42"/>
      <c r="W203" s="95"/>
      <c r="X203" s="42"/>
      <c r="Y203" s="42"/>
      <c r="Z203" s="42"/>
      <c r="AA203" s="42"/>
      <c r="AB203" s="42"/>
      <c r="AC203" s="44"/>
      <c r="AD203" s="42"/>
      <c r="AE203" s="42"/>
      <c r="AF203" s="42"/>
      <c r="AG203" s="42"/>
      <c r="AH203" s="33"/>
      <c r="AI203" s="32"/>
      <c r="AJ203" s="42"/>
    </row>
    <row r="204" customFormat="false" ht="15.75" hidden="false" customHeight="true" outlineLevel="0" collapsed="false">
      <c r="A204" s="45"/>
      <c r="B204" s="45"/>
      <c r="C204" s="18"/>
      <c r="D204" s="18"/>
      <c r="E204" s="18"/>
      <c r="F204" s="161"/>
      <c r="G204" s="157"/>
      <c r="H204" s="157"/>
      <c r="I204" s="18"/>
      <c r="J204" s="45"/>
      <c r="K204" s="45"/>
      <c r="L204" s="45"/>
      <c r="M204" s="60"/>
      <c r="N204" s="157"/>
      <c r="O204" s="41"/>
      <c r="P204" s="95"/>
      <c r="Q204" s="45"/>
      <c r="R204" s="95"/>
      <c r="S204" s="45"/>
      <c r="T204" s="95"/>
      <c r="U204" s="42"/>
      <c r="V204" s="42"/>
      <c r="W204" s="95"/>
      <c r="X204" s="42"/>
      <c r="Y204" s="42"/>
      <c r="Z204" s="42"/>
      <c r="AA204" s="42"/>
      <c r="AB204" s="42"/>
      <c r="AC204" s="44"/>
      <c r="AD204" s="42"/>
      <c r="AE204" s="42"/>
      <c r="AF204" s="42"/>
      <c r="AG204" s="42"/>
      <c r="AH204" s="33"/>
      <c r="AI204" s="32"/>
      <c r="AJ204" s="42"/>
    </row>
    <row r="205" customFormat="false" ht="15.75" hidden="false" customHeight="true" outlineLevel="0" collapsed="false">
      <c r="A205" s="45"/>
      <c r="B205" s="45"/>
      <c r="C205" s="18"/>
      <c r="D205" s="18"/>
      <c r="E205" s="18"/>
      <c r="F205" s="161"/>
      <c r="G205" s="157"/>
      <c r="H205" s="157"/>
      <c r="I205" s="18"/>
      <c r="J205" s="45"/>
      <c r="K205" s="45"/>
      <c r="L205" s="45"/>
      <c r="M205" s="60"/>
      <c r="N205" s="157"/>
      <c r="O205" s="41"/>
      <c r="P205" s="95"/>
      <c r="Q205" s="45"/>
      <c r="R205" s="95"/>
      <c r="S205" s="45"/>
      <c r="T205" s="95"/>
      <c r="U205" s="42"/>
      <c r="V205" s="42"/>
      <c r="W205" s="95"/>
      <c r="X205" s="42"/>
      <c r="Y205" s="42"/>
      <c r="Z205" s="42"/>
      <c r="AA205" s="42"/>
      <c r="AB205" s="42"/>
      <c r="AC205" s="44"/>
      <c r="AD205" s="42"/>
      <c r="AE205" s="42"/>
      <c r="AF205" s="42"/>
      <c r="AG205" s="42"/>
      <c r="AH205" s="33"/>
      <c r="AI205" s="32"/>
      <c r="AJ205" s="42"/>
    </row>
    <row r="206" customFormat="false" ht="15.75" hidden="false" customHeight="true" outlineLevel="0" collapsed="false">
      <c r="A206" s="45"/>
      <c r="B206" s="45"/>
      <c r="C206" s="18"/>
      <c r="D206" s="18"/>
      <c r="E206" s="18"/>
      <c r="F206" s="161"/>
      <c r="G206" s="157"/>
      <c r="H206" s="157"/>
      <c r="I206" s="18"/>
      <c r="J206" s="45"/>
      <c r="K206" s="45"/>
      <c r="L206" s="45"/>
      <c r="M206" s="60"/>
      <c r="N206" s="157"/>
      <c r="O206" s="41"/>
      <c r="P206" s="95"/>
      <c r="Q206" s="45"/>
      <c r="R206" s="95"/>
      <c r="S206" s="45"/>
      <c r="T206" s="95"/>
      <c r="U206" s="42"/>
      <c r="V206" s="42"/>
      <c r="W206" s="95"/>
      <c r="X206" s="42"/>
      <c r="Y206" s="42"/>
      <c r="Z206" s="42"/>
      <c r="AA206" s="42"/>
      <c r="AB206" s="42"/>
      <c r="AC206" s="44"/>
      <c r="AD206" s="42"/>
      <c r="AE206" s="42"/>
      <c r="AF206" s="42"/>
      <c r="AG206" s="42"/>
      <c r="AH206" s="33"/>
      <c r="AI206" s="32"/>
      <c r="AJ206" s="42"/>
    </row>
    <row r="207" customFormat="false" ht="15.75" hidden="false" customHeight="true" outlineLevel="0" collapsed="false">
      <c r="A207" s="45"/>
      <c r="B207" s="45"/>
      <c r="C207" s="18"/>
      <c r="D207" s="18"/>
      <c r="E207" s="18"/>
      <c r="F207" s="161"/>
      <c r="G207" s="157"/>
      <c r="H207" s="157"/>
      <c r="I207" s="18"/>
      <c r="J207" s="45"/>
      <c r="K207" s="45"/>
      <c r="L207" s="45"/>
      <c r="M207" s="60"/>
      <c r="N207" s="157"/>
      <c r="O207" s="41"/>
      <c r="P207" s="95"/>
      <c r="Q207" s="45"/>
      <c r="R207" s="95"/>
      <c r="S207" s="45"/>
      <c r="T207" s="95"/>
      <c r="U207" s="42"/>
      <c r="V207" s="42"/>
      <c r="W207" s="95"/>
      <c r="X207" s="42"/>
      <c r="Y207" s="42"/>
      <c r="Z207" s="42"/>
      <c r="AA207" s="42"/>
      <c r="AB207" s="42"/>
      <c r="AC207" s="44"/>
      <c r="AD207" s="42"/>
      <c r="AE207" s="42"/>
      <c r="AF207" s="42"/>
      <c r="AG207" s="42"/>
      <c r="AH207" s="33"/>
      <c r="AI207" s="32"/>
      <c r="AJ207" s="42"/>
    </row>
    <row r="208" customFormat="false" ht="15.75" hidden="false" customHeight="true" outlineLevel="0" collapsed="false">
      <c r="A208" s="45"/>
      <c r="B208" s="45"/>
      <c r="C208" s="18"/>
      <c r="D208" s="18"/>
      <c r="E208" s="18"/>
      <c r="F208" s="161"/>
      <c r="G208" s="157"/>
      <c r="H208" s="157"/>
      <c r="I208" s="18"/>
      <c r="J208" s="45"/>
      <c r="K208" s="45"/>
      <c r="L208" s="45"/>
      <c r="M208" s="60"/>
      <c r="N208" s="157"/>
      <c r="O208" s="41"/>
      <c r="P208" s="95"/>
      <c r="Q208" s="45"/>
      <c r="R208" s="95"/>
      <c r="S208" s="45"/>
      <c r="T208" s="95"/>
      <c r="U208" s="42"/>
      <c r="V208" s="42"/>
      <c r="W208" s="95"/>
      <c r="X208" s="42"/>
      <c r="Y208" s="42"/>
      <c r="Z208" s="42"/>
      <c r="AA208" s="42"/>
      <c r="AB208" s="42"/>
      <c r="AC208" s="44"/>
      <c r="AD208" s="42"/>
      <c r="AE208" s="42"/>
      <c r="AF208" s="42"/>
      <c r="AG208" s="42"/>
      <c r="AH208" s="33"/>
      <c r="AI208" s="32"/>
      <c r="AJ208" s="42"/>
    </row>
    <row r="209" customFormat="false" ht="15.75" hidden="false" customHeight="true" outlineLevel="0" collapsed="false">
      <c r="A209" s="45"/>
      <c r="B209" s="45"/>
      <c r="C209" s="18"/>
      <c r="D209" s="18"/>
      <c r="E209" s="18"/>
      <c r="F209" s="161"/>
      <c r="G209" s="157"/>
      <c r="H209" s="157"/>
      <c r="I209" s="18"/>
      <c r="J209" s="45"/>
      <c r="K209" s="45"/>
      <c r="L209" s="45"/>
      <c r="M209" s="60"/>
      <c r="N209" s="157"/>
      <c r="O209" s="41"/>
      <c r="P209" s="95"/>
      <c r="Q209" s="45"/>
      <c r="R209" s="95"/>
      <c r="S209" s="45"/>
      <c r="T209" s="95"/>
      <c r="U209" s="42"/>
      <c r="V209" s="42"/>
      <c r="W209" s="95"/>
      <c r="X209" s="42"/>
      <c r="Y209" s="42"/>
      <c r="Z209" s="42"/>
      <c r="AA209" s="42"/>
      <c r="AB209" s="42"/>
      <c r="AC209" s="44"/>
      <c r="AD209" s="42"/>
      <c r="AE209" s="42"/>
      <c r="AF209" s="42"/>
      <c r="AG209" s="42"/>
      <c r="AH209" s="33"/>
      <c r="AI209" s="32"/>
      <c r="AJ209" s="42"/>
    </row>
    <row r="210" customFormat="false" ht="15.75" hidden="false" customHeight="true" outlineLevel="0" collapsed="false">
      <c r="A210" s="45"/>
      <c r="B210" s="45"/>
      <c r="C210" s="18"/>
      <c r="D210" s="18"/>
      <c r="E210" s="18"/>
      <c r="F210" s="161"/>
      <c r="G210" s="157"/>
      <c r="H210" s="157"/>
      <c r="I210" s="18"/>
      <c r="J210" s="45"/>
      <c r="K210" s="45"/>
      <c r="L210" s="45"/>
      <c r="M210" s="60"/>
      <c r="N210" s="157"/>
      <c r="O210" s="41"/>
      <c r="P210" s="95"/>
      <c r="Q210" s="45"/>
      <c r="R210" s="95"/>
      <c r="S210" s="45"/>
      <c r="T210" s="95"/>
      <c r="U210" s="42"/>
      <c r="V210" s="42"/>
      <c r="W210" s="95"/>
      <c r="X210" s="42"/>
      <c r="Y210" s="42"/>
      <c r="Z210" s="42"/>
      <c r="AA210" s="42"/>
      <c r="AB210" s="42"/>
      <c r="AC210" s="44"/>
      <c r="AD210" s="42"/>
      <c r="AE210" s="42"/>
      <c r="AF210" s="42"/>
      <c r="AG210" s="42"/>
      <c r="AH210" s="33"/>
      <c r="AI210" s="32"/>
      <c r="AJ210" s="42"/>
    </row>
    <row r="211" customFormat="false" ht="15.75" hidden="false" customHeight="true" outlineLevel="0" collapsed="false">
      <c r="A211" s="45"/>
      <c r="B211" s="45"/>
      <c r="C211" s="18"/>
      <c r="D211" s="18"/>
      <c r="E211" s="18"/>
      <c r="F211" s="161"/>
      <c r="G211" s="157"/>
      <c r="H211" s="157"/>
      <c r="I211" s="18"/>
      <c r="J211" s="45"/>
      <c r="K211" s="45"/>
      <c r="L211" s="45"/>
      <c r="M211" s="60"/>
      <c r="N211" s="157"/>
      <c r="O211" s="41"/>
      <c r="P211" s="95"/>
      <c r="Q211" s="45"/>
      <c r="R211" s="95"/>
      <c r="S211" s="45"/>
      <c r="T211" s="95"/>
      <c r="U211" s="42"/>
      <c r="V211" s="42"/>
      <c r="W211" s="95"/>
      <c r="X211" s="42"/>
      <c r="Y211" s="42"/>
      <c r="Z211" s="42"/>
      <c r="AA211" s="42"/>
      <c r="AB211" s="42"/>
      <c r="AC211" s="44"/>
      <c r="AD211" s="42"/>
      <c r="AE211" s="42"/>
      <c r="AF211" s="42"/>
      <c r="AG211" s="42"/>
      <c r="AH211" s="33"/>
      <c r="AI211" s="32"/>
      <c r="AJ211" s="42"/>
    </row>
    <row r="212" customFormat="false" ht="15.75" hidden="false" customHeight="true" outlineLevel="0" collapsed="false">
      <c r="A212" s="45"/>
      <c r="B212" s="45"/>
      <c r="C212" s="18"/>
      <c r="D212" s="18"/>
      <c r="E212" s="18"/>
      <c r="F212" s="161"/>
      <c r="G212" s="157"/>
      <c r="H212" s="157"/>
      <c r="I212" s="18"/>
      <c r="J212" s="45"/>
      <c r="K212" s="45"/>
      <c r="L212" s="45"/>
      <c r="M212" s="60"/>
      <c r="N212" s="157"/>
      <c r="O212" s="41"/>
      <c r="P212" s="95"/>
      <c r="Q212" s="45"/>
      <c r="R212" s="95"/>
      <c r="S212" s="45"/>
      <c r="T212" s="95"/>
      <c r="U212" s="42"/>
      <c r="V212" s="42"/>
      <c r="W212" s="95"/>
      <c r="X212" s="42"/>
      <c r="Y212" s="42"/>
      <c r="Z212" s="42"/>
      <c r="AA212" s="42"/>
      <c r="AB212" s="42"/>
      <c r="AC212" s="44"/>
      <c r="AD212" s="42"/>
      <c r="AE212" s="42"/>
      <c r="AF212" s="42"/>
      <c r="AG212" s="42"/>
      <c r="AH212" s="33"/>
      <c r="AI212" s="32"/>
      <c r="AJ212" s="42"/>
    </row>
    <row r="213" customFormat="false" ht="15.75" hidden="false" customHeight="true" outlineLevel="0" collapsed="false">
      <c r="A213" s="45"/>
      <c r="B213" s="45"/>
      <c r="C213" s="18"/>
      <c r="D213" s="18"/>
      <c r="E213" s="18"/>
      <c r="F213" s="161"/>
      <c r="G213" s="157"/>
      <c r="H213" s="157"/>
      <c r="I213" s="18"/>
      <c r="J213" s="45"/>
      <c r="K213" s="45"/>
      <c r="L213" s="45"/>
      <c r="M213" s="60"/>
      <c r="N213" s="157"/>
      <c r="O213" s="41"/>
      <c r="P213" s="95"/>
      <c r="Q213" s="45"/>
      <c r="R213" s="95"/>
      <c r="S213" s="45"/>
      <c r="T213" s="95"/>
      <c r="U213" s="42"/>
      <c r="V213" s="42"/>
      <c r="W213" s="95"/>
      <c r="X213" s="42"/>
      <c r="Y213" s="42"/>
      <c r="Z213" s="42"/>
      <c r="AA213" s="42"/>
      <c r="AB213" s="42"/>
      <c r="AC213" s="44"/>
      <c r="AD213" s="42"/>
      <c r="AE213" s="42"/>
      <c r="AF213" s="42"/>
      <c r="AG213" s="42"/>
      <c r="AH213" s="33"/>
      <c r="AI213" s="32"/>
      <c r="AJ213" s="42"/>
    </row>
    <row r="214" customFormat="false" ht="15.75" hidden="false" customHeight="true" outlineLevel="0" collapsed="false">
      <c r="A214" s="45"/>
      <c r="B214" s="45"/>
      <c r="C214" s="18"/>
      <c r="D214" s="18"/>
      <c r="E214" s="18"/>
      <c r="F214" s="161"/>
      <c r="G214" s="157"/>
      <c r="H214" s="157"/>
      <c r="I214" s="18"/>
      <c r="J214" s="45"/>
      <c r="K214" s="45"/>
      <c r="L214" s="45"/>
      <c r="M214" s="60"/>
      <c r="N214" s="157"/>
      <c r="O214" s="41"/>
      <c r="P214" s="95"/>
      <c r="Q214" s="45"/>
      <c r="R214" s="95"/>
      <c r="S214" s="45"/>
      <c r="T214" s="95"/>
      <c r="U214" s="42"/>
      <c r="V214" s="42"/>
      <c r="W214" s="95"/>
      <c r="X214" s="42"/>
      <c r="Y214" s="42"/>
      <c r="Z214" s="42"/>
      <c r="AA214" s="42"/>
      <c r="AB214" s="42"/>
      <c r="AC214" s="44"/>
      <c r="AD214" s="42"/>
      <c r="AE214" s="42"/>
      <c r="AF214" s="42"/>
      <c r="AG214" s="42"/>
      <c r="AH214" s="33"/>
      <c r="AI214" s="32"/>
      <c r="AJ214" s="42"/>
    </row>
    <row r="215" customFormat="false" ht="15.75" hidden="false" customHeight="true" outlineLevel="0" collapsed="false">
      <c r="A215" s="45"/>
      <c r="B215" s="45"/>
      <c r="C215" s="18"/>
      <c r="D215" s="18"/>
      <c r="E215" s="18"/>
      <c r="F215" s="161"/>
      <c r="G215" s="157"/>
      <c r="H215" s="157"/>
      <c r="I215" s="18"/>
      <c r="J215" s="45"/>
      <c r="K215" s="45"/>
      <c r="L215" s="45"/>
      <c r="M215" s="60"/>
      <c r="N215" s="157"/>
      <c r="O215" s="41"/>
      <c r="P215" s="95"/>
      <c r="Q215" s="45"/>
      <c r="R215" s="95"/>
      <c r="S215" s="45"/>
      <c r="T215" s="95"/>
      <c r="U215" s="42"/>
      <c r="V215" s="42"/>
      <c r="W215" s="95"/>
      <c r="X215" s="42"/>
      <c r="Y215" s="42"/>
      <c r="Z215" s="42"/>
      <c r="AA215" s="42"/>
      <c r="AB215" s="42"/>
      <c r="AC215" s="44"/>
      <c r="AD215" s="42"/>
      <c r="AE215" s="42"/>
      <c r="AF215" s="42"/>
      <c r="AG215" s="42"/>
      <c r="AH215" s="33"/>
      <c r="AI215" s="32"/>
      <c r="AJ215" s="42"/>
    </row>
    <row r="216" customFormat="false" ht="15.75" hidden="false" customHeight="true" outlineLevel="0" collapsed="false">
      <c r="A216" s="45"/>
      <c r="B216" s="45"/>
      <c r="C216" s="18"/>
      <c r="D216" s="18"/>
      <c r="E216" s="18"/>
      <c r="F216" s="161"/>
      <c r="G216" s="157"/>
      <c r="H216" s="157"/>
      <c r="I216" s="18"/>
      <c r="J216" s="45"/>
      <c r="K216" s="45"/>
      <c r="L216" s="45"/>
      <c r="M216" s="60"/>
      <c r="N216" s="157"/>
      <c r="O216" s="41"/>
      <c r="P216" s="95"/>
      <c r="Q216" s="45"/>
      <c r="R216" s="95"/>
      <c r="S216" s="45"/>
      <c r="T216" s="95"/>
      <c r="U216" s="42"/>
      <c r="V216" s="42"/>
      <c r="W216" s="95"/>
      <c r="X216" s="42"/>
      <c r="Y216" s="42"/>
      <c r="Z216" s="42"/>
      <c r="AA216" s="42"/>
      <c r="AB216" s="42"/>
      <c r="AC216" s="44"/>
      <c r="AD216" s="42"/>
      <c r="AE216" s="42"/>
      <c r="AF216" s="42"/>
      <c r="AG216" s="42"/>
      <c r="AH216" s="33"/>
      <c r="AI216" s="32"/>
      <c r="AJ216" s="42"/>
    </row>
    <row r="217" customFormat="false" ht="15.75" hidden="false" customHeight="true" outlineLevel="0" collapsed="false">
      <c r="A217" s="45"/>
      <c r="B217" s="45"/>
      <c r="C217" s="18"/>
      <c r="D217" s="18"/>
      <c r="E217" s="18"/>
      <c r="F217" s="161"/>
      <c r="G217" s="157"/>
      <c r="H217" s="157"/>
      <c r="I217" s="18"/>
      <c r="J217" s="45"/>
      <c r="K217" s="45"/>
      <c r="L217" s="45"/>
      <c r="M217" s="60"/>
      <c r="N217" s="157"/>
      <c r="O217" s="41"/>
      <c r="P217" s="95"/>
      <c r="Q217" s="45"/>
      <c r="R217" s="95"/>
      <c r="S217" s="45"/>
      <c r="T217" s="95"/>
      <c r="U217" s="42"/>
      <c r="V217" s="42"/>
      <c r="W217" s="95"/>
      <c r="X217" s="42"/>
      <c r="Y217" s="42"/>
      <c r="Z217" s="42"/>
      <c r="AA217" s="42"/>
      <c r="AB217" s="42"/>
      <c r="AC217" s="44"/>
      <c r="AD217" s="42"/>
      <c r="AE217" s="42"/>
      <c r="AF217" s="42"/>
      <c r="AG217" s="42"/>
      <c r="AH217" s="33"/>
      <c r="AI217" s="32"/>
      <c r="AJ217" s="42"/>
    </row>
    <row r="218" customFormat="false" ht="15.75" hidden="false" customHeight="true" outlineLevel="0" collapsed="false">
      <c r="A218" s="45"/>
      <c r="B218" s="45"/>
      <c r="C218" s="18"/>
      <c r="D218" s="18"/>
      <c r="E218" s="18"/>
      <c r="F218" s="161"/>
      <c r="G218" s="157"/>
      <c r="H218" s="157"/>
      <c r="I218" s="18"/>
      <c r="J218" s="45"/>
      <c r="K218" s="45"/>
      <c r="L218" s="45"/>
      <c r="M218" s="60"/>
      <c r="N218" s="157"/>
      <c r="O218" s="41"/>
      <c r="P218" s="95"/>
      <c r="Q218" s="45"/>
      <c r="R218" s="95"/>
      <c r="S218" s="45"/>
      <c r="T218" s="95"/>
      <c r="U218" s="42"/>
      <c r="V218" s="42"/>
      <c r="W218" s="95"/>
      <c r="X218" s="42"/>
      <c r="Y218" s="42"/>
      <c r="Z218" s="42"/>
      <c r="AA218" s="42"/>
      <c r="AB218" s="42"/>
      <c r="AC218" s="44"/>
      <c r="AD218" s="42"/>
      <c r="AE218" s="42"/>
      <c r="AF218" s="42"/>
      <c r="AG218" s="42"/>
      <c r="AH218" s="33"/>
      <c r="AI218" s="32"/>
      <c r="AJ218" s="42"/>
    </row>
    <row r="219" customFormat="false" ht="15.75" hidden="false" customHeight="true" outlineLevel="0" collapsed="false">
      <c r="A219" s="45"/>
      <c r="B219" s="45"/>
      <c r="C219" s="18"/>
      <c r="D219" s="18"/>
      <c r="E219" s="18"/>
      <c r="F219" s="161"/>
      <c r="G219" s="157"/>
      <c r="H219" s="157"/>
      <c r="I219" s="18"/>
      <c r="J219" s="45"/>
      <c r="K219" s="45"/>
      <c r="L219" s="45"/>
      <c r="M219" s="60"/>
      <c r="N219" s="157"/>
      <c r="O219" s="41"/>
      <c r="P219" s="95"/>
      <c r="Q219" s="45"/>
      <c r="R219" s="95"/>
      <c r="S219" s="45"/>
      <c r="T219" s="95"/>
      <c r="U219" s="42"/>
      <c r="V219" s="42"/>
      <c r="W219" s="95"/>
      <c r="X219" s="42"/>
      <c r="Y219" s="42"/>
      <c r="Z219" s="42"/>
      <c r="AA219" s="42"/>
      <c r="AB219" s="42"/>
      <c r="AC219" s="44"/>
      <c r="AD219" s="42"/>
      <c r="AE219" s="42"/>
      <c r="AF219" s="42"/>
      <c r="AG219" s="42"/>
      <c r="AH219" s="33"/>
      <c r="AI219" s="32"/>
      <c r="AJ219" s="42"/>
    </row>
    <row r="220" customFormat="false" ht="15.75" hidden="false" customHeight="true" outlineLevel="0" collapsed="false">
      <c r="A220" s="45"/>
      <c r="B220" s="45"/>
      <c r="C220" s="18"/>
      <c r="D220" s="18"/>
      <c r="E220" s="18"/>
      <c r="F220" s="161"/>
      <c r="G220" s="157"/>
      <c r="H220" s="157"/>
      <c r="I220" s="18"/>
      <c r="J220" s="45"/>
      <c r="K220" s="45"/>
      <c r="L220" s="45"/>
      <c r="M220" s="60"/>
      <c r="N220" s="157"/>
      <c r="O220" s="41"/>
      <c r="P220" s="95"/>
      <c r="Q220" s="45"/>
      <c r="R220" s="95"/>
      <c r="S220" s="45"/>
      <c r="T220" s="95"/>
      <c r="U220" s="42"/>
      <c r="V220" s="42"/>
      <c r="W220" s="95"/>
      <c r="X220" s="42"/>
      <c r="Y220" s="42"/>
      <c r="Z220" s="42"/>
      <c r="AA220" s="42"/>
      <c r="AB220" s="42"/>
      <c r="AC220" s="44"/>
      <c r="AD220" s="42"/>
      <c r="AE220" s="42"/>
      <c r="AF220" s="42"/>
      <c r="AG220" s="42"/>
      <c r="AH220" s="33"/>
      <c r="AI220" s="32"/>
      <c r="AJ220" s="42"/>
    </row>
    <row r="221" customFormat="false" ht="15.75" hidden="false" customHeight="true" outlineLevel="0" collapsed="false">
      <c r="A221" s="45"/>
      <c r="B221" s="45"/>
      <c r="C221" s="18"/>
      <c r="D221" s="18"/>
      <c r="E221" s="18"/>
      <c r="F221" s="161"/>
      <c r="G221" s="157"/>
      <c r="H221" s="157"/>
      <c r="I221" s="18"/>
      <c r="J221" s="45"/>
      <c r="K221" s="45"/>
      <c r="L221" s="45"/>
      <c r="M221" s="60"/>
      <c r="N221" s="157"/>
      <c r="O221" s="41"/>
      <c r="P221" s="95"/>
      <c r="Q221" s="45"/>
      <c r="R221" s="95"/>
      <c r="S221" s="45"/>
      <c r="T221" s="95"/>
      <c r="U221" s="42"/>
      <c r="V221" s="42"/>
      <c r="W221" s="95"/>
      <c r="X221" s="42"/>
      <c r="Y221" s="42"/>
      <c r="Z221" s="42"/>
      <c r="AA221" s="42"/>
      <c r="AB221" s="42"/>
      <c r="AC221" s="44"/>
      <c r="AD221" s="42"/>
      <c r="AE221" s="42"/>
      <c r="AF221" s="42"/>
      <c r="AG221" s="42"/>
      <c r="AH221" s="33"/>
      <c r="AI221" s="32"/>
      <c r="AJ221" s="42"/>
    </row>
    <row r="222" customFormat="false" ht="15.75" hidden="false" customHeight="true" outlineLevel="0" collapsed="false">
      <c r="A222" s="45"/>
      <c r="B222" s="45"/>
      <c r="C222" s="18"/>
      <c r="D222" s="18"/>
      <c r="E222" s="18"/>
      <c r="F222" s="161"/>
      <c r="G222" s="157"/>
      <c r="H222" s="157"/>
      <c r="I222" s="18"/>
      <c r="J222" s="45"/>
      <c r="K222" s="45"/>
      <c r="L222" s="45"/>
      <c r="M222" s="60"/>
      <c r="N222" s="157"/>
      <c r="O222" s="41"/>
      <c r="P222" s="95"/>
      <c r="Q222" s="45"/>
      <c r="R222" s="95"/>
      <c r="S222" s="45"/>
      <c r="T222" s="95"/>
      <c r="U222" s="42"/>
      <c r="V222" s="42"/>
      <c r="W222" s="95"/>
      <c r="X222" s="42"/>
      <c r="Y222" s="42"/>
      <c r="Z222" s="42"/>
      <c r="AA222" s="42"/>
      <c r="AB222" s="42"/>
      <c r="AC222" s="44"/>
      <c r="AD222" s="42"/>
      <c r="AE222" s="42"/>
      <c r="AF222" s="42"/>
      <c r="AG222" s="42"/>
      <c r="AH222" s="33"/>
      <c r="AI222" s="32"/>
      <c r="AJ222" s="42"/>
    </row>
    <row r="223" customFormat="false" ht="15.75" hidden="false" customHeight="true" outlineLevel="0" collapsed="false">
      <c r="A223" s="45"/>
      <c r="B223" s="45"/>
      <c r="C223" s="18"/>
      <c r="D223" s="18"/>
      <c r="E223" s="18"/>
      <c r="F223" s="161"/>
      <c r="G223" s="157"/>
      <c r="H223" s="157"/>
      <c r="I223" s="18"/>
      <c r="J223" s="45"/>
      <c r="K223" s="45"/>
      <c r="L223" s="45"/>
      <c r="M223" s="60"/>
      <c r="N223" s="157"/>
      <c r="O223" s="41"/>
      <c r="P223" s="95"/>
      <c r="Q223" s="45"/>
      <c r="R223" s="95"/>
      <c r="S223" s="45"/>
      <c r="T223" s="95"/>
      <c r="U223" s="42"/>
      <c r="V223" s="42"/>
      <c r="W223" s="95"/>
      <c r="X223" s="42"/>
      <c r="Y223" s="42"/>
      <c r="Z223" s="42"/>
      <c r="AA223" s="42"/>
      <c r="AB223" s="42"/>
      <c r="AC223" s="44"/>
      <c r="AD223" s="42"/>
      <c r="AE223" s="42"/>
      <c r="AF223" s="42"/>
      <c r="AG223" s="42"/>
      <c r="AH223" s="33"/>
      <c r="AI223" s="32"/>
      <c r="AJ223" s="42"/>
    </row>
    <row r="224" customFormat="false" ht="15.75" hidden="false" customHeight="true" outlineLevel="0" collapsed="false">
      <c r="A224" s="45"/>
      <c r="B224" s="45"/>
      <c r="C224" s="18"/>
      <c r="D224" s="18"/>
      <c r="E224" s="18"/>
      <c r="F224" s="161"/>
      <c r="G224" s="157"/>
      <c r="H224" s="157"/>
      <c r="I224" s="18"/>
      <c r="J224" s="45"/>
      <c r="K224" s="45"/>
      <c r="L224" s="45"/>
      <c r="M224" s="60"/>
      <c r="N224" s="157"/>
      <c r="O224" s="41"/>
      <c r="P224" s="95"/>
      <c r="Q224" s="45"/>
      <c r="R224" s="95"/>
      <c r="S224" s="45"/>
      <c r="T224" s="95"/>
      <c r="U224" s="42"/>
      <c r="V224" s="42"/>
      <c r="W224" s="95"/>
      <c r="X224" s="42"/>
      <c r="Y224" s="42"/>
      <c r="Z224" s="42"/>
      <c r="AA224" s="42"/>
      <c r="AB224" s="42"/>
      <c r="AC224" s="44"/>
      <c r="AD224" s="42"/>
      <c r="AE224" s="42"/>
      <c r="AF224" s="42"/>
      <c r="AG224" s="42"/>
      <c r="AH224" s="33"/>
      <c r="AI224" s="32"/>
      <c r="AJ224" s="42"/>
    </row>
    <row r="225" customFormat="false" ht="15.75" hidden="false" customHeight="true" outlineLevel="0" collapsed="false">
      <c r="A225" s="45"/>
      <c r="B225" s="45"/>
      <c r="C225" s="18"/>
      <c r="D225" s="18"/>
      <c r="E225" s="18"/>
      <c r="F225" s="161"/>
      <c r="G225" s="157"/>
      <c r="H225" s="157"/>
      <c r="I225" s="18"/>
      <c r="J225" s="45"/>
      <c r="K225" s="45"/>
      <c r="L225" s="45"/>
      <c r="M225" s="60"/>
      <c r="N225" s="157"/>
      <c r="O225" s="41"/>
      <c r="P225" s="95"/>
      <c r="Q225" s="45"/>
      <c r="R225" s="95"/>
      <c r="S225" s="45"/>
      <c r="T225" s="95"/>
      <c r="U225" s="42"/>
      <c r="V225" s="42"/>
      <c r="W225" s="95"/>
      <c r="X225" s="42"/>
      <c r="Y225" s="42"/>
      <c r="Z225" s="42"/>
      <c r="AA225" s="42"/>
      <c r="AB225" s="42"/>
      <c r="AC225" s="44"/>
      <c r="AD225" s="42"/>
      <c r="AE225" s="42"/>
      <c r="AF225" s="42"/>
      <c r="AG225" s="42"/>
      <c r="AH225" s="33"/>
      <c r="AI225" s="32"/>
      <c r="AJ225" s="42"/>
    </row>
    <row r="226" customFormat="false" ht="15.75" hidden="false" customHeight="true" outlineLevel="0" collapsed="false">
      <c r="A226" s="45"/>
      <c r="B226" s="45"/>
      <c r="C226" s="18"/>
      <c r="D226" s="18"/>
      <c r="E226" s="18"/>
      <c r="F226" s="161"/>
      <c r="G226" s="157"/>
      <c r="H226" s="157"/>
      <c r="I226" s="18"/>
      <c r="J226" s="45"/>
      <c r="K226" s="45"/>
      <c r="L226" s="45"/>
      <c r="M226" s="60"/>
      <c r="N226" s="157"/>
      <c r="O226" s="41"/>
      <c r="P226" s="95"/>
      <c r="Q226" s="45"/>
      <c r="R226" s="95"/>
      <c r="S226" s="45"/>
      <c r="T226" s="95"/>
      <c r="U226" s="42"/>
      <c r="V226" s="42"/>
      <c r="W226" s="95"/>
      <c r="X226" s="42"/>
      <c r="Y226" s="42"/>
      <c r="Z226" s="42"/>
      <c r="AA226" s="42"/>
      <c r="AB226" s="42"/>
      <c r="AC226" s="44"/>
      <c r="AD226" s="42"/>
      <c r="AE226" s="42"/>
      <c r="AF226" s="42"/>
      <c r="AG226" s="42"/>
      <c r="AH226" s="33"/>
      <c r="AI226" s="32"/>
      <c r="AJ226" s="42"/>
    </row>
    <row r="227" customFormat="false" ht="15.75" hidden="false" customHeight="true" outlineLevel="0" collapsed="false">
      <c r="A227" s="45"/>
      <c r="B227" s="45"/>
      <c r="C227" s="18"/>
      <c r="D227" s="18"/>
      <c r="E227" s="18"/>
      <c r="F227" s="161"/>
      <c r="G227" s="157"/>
      <c r="H227" s="157"/>
      <c r="I227" s="18"/>
      <c r="J227" s="45"/>
      <c r="K227" s="45"/>
      <c r="L227" s="45"/>
      <c r="M227" s="60"/>
      <c r="N227" s="157"/>
      <c r="O227" s="41"/>
      <c r="P227" s="95"/>
      <c r="Q227" s="45"/>
      <c r="R227" s="95"/>
      <c r="S227" s="45"/>
      <c r="T227" s="95"/>
      <c r="U227" s="42"/>
      <c r="V227" s="42"/>
      <c r="W227" s="95"/>
      <c r="X227" s="42"/>
      <c r="Y227" s="42"/>
      <c r="Z227" s="42"/>
      <c r="AA227" s="42"/>
      <c r="AB227" s="42"/>
      <c r="AC227" s="44"/>
      <c r="AD227" s="42"/>
      <c r="AE227" s="42"/>
      <c r="AF227" s="42"/>
      <c r="AG227" s="42"/>
      <c r="AH227" s="33"/>
      <c r="AI227" s="32"/>
      <c r="AJ227" s="42"/>
    </row>
    <row r="228" customFormat="false" ht="15.75" hidden="false" customHeight="true" outlineLevel="0" collapsed="false">
      <c r="A228" s="45"/>
      <c r="B228" s="45"/>
      <c r="C228" s="18"/>
      <c r="D228" s="18"/>
      <c r="E228" s="18"/>
      <c r="F228" s="161"/>
      <c r="G228" s="157"/>
      <c r="H228" s="157"/>
      <c r="I228" s="18"/>
      <c r="J228" s="45"/>
      <c r="K228" s="45"/>
      <c r="L228" s="45"/>
      <c r="M228" s="60"/>
      <c r="N228" s="157"/>
      <c r="O228" s="41"/>
      <c r="P228" s="95"/>
      <c r="Q228" s="45"/>
      <c r="R228" s="95"/>
      <c r="S228" s="45"/>
      <c r="T228" s="95"/>
      <c r="U228" s="42"/>
      <c r="V228" s="42"/>
      <c r="W228" s="95"/>
      <c r="X228" s="42"/>
      <c r="Y228" s="42"/>
      <c r="Z228" s="42"/>
      <c r="AA228" s="42"/>
      <c r="AB228" s="42"/>
      <c r="AC228" s="44"/>
      <c r="AD228" s="42"/>
      <c r="AE228" s="42"/>
      <c r="AF228" s="42"/>
      <c r="AG228" s="42"/>
      <c r="AH228" s="33"/>
      <c r="AI228" s="32"/>
      <c r="AJ228" s="42"/>
    </row>
    <row r="229" customFormat="false" ht="15.75" hidden="false" customHeight="true" outlineLevel="0" collapsed="false">
      <c r="A229" s="45"/>
      <c r="B229" s="45"/>
      <c r="C229" s="18"/>
      <c r="D229" s="18"/>
      <c r="E229" s="18"/>
      <c r="F229" s="161"/>
      <c r="G229" s="157"/>
      <c r="H229" s="157"/>
      <c r="I229" s="18"/>
      <c r="J229" s="45"/>
      <c r="K229" s="45"/>
      <c r="L229" s="45"/>
      <c r="M229" s="60"/>
      <c r="N229" s="157"/>
      <c r="O229" s="41"/>
      <c r="P229" s="95"/>
      <c r="Q229" s="45"/>
      <c r="R229" s="95"/>
      <c r="S229" s="45"/>
      <c r="T229" s="95"/>
      <c r="U229" s="42"/>
      <c r="V229" s="42"/>
      <c r="W229" s="95"/>
      <c r="X229" s="42"/>
      <c r="Y229" s="42"/>
      <c r="Z229" s="42"/>
      <c r="AA229" s="42"/>
      <c r="AB229" s="42"/>
      <c r="AC229" s="44"/>
      <c r="AD229" s="42"/>
      <c r="AE229" s="42"/>
      <c r="AF229" s="42"/>
      <c r="AG229" s="42"/>
      <c r="AH229" s="33"/>
      <c r="AI229" s="32"/>
      <c r="AJ229" s="42"/>
    </row>
    <row r="230" customFormat="false" ht="15.75" hidden="false" customHeight="true" outlineLevel="0" collapsed="false">
      <c r="A230" s="45"/>
      <c r="B230" s="45"/>
      <c r="C230" s="18"/>
      <c r="D230" s="18"/>
      <c r="E230" s="18"/>
      <c r="F230" s="161"/>
      <c r="G230" s="157"/>
      <c r="H230" s="157"/>
      <c r="I230" s="18"/>
      <c r="J230" s="45"/>
      <c r="K230" s="45"/>
      <c r="L230" s="45"/>
      <c r="M230" s="60"/>
      <c r="N230" s="157"/>
      <c r="O230" s="41"/>
      <c r="P230" s="95"/>
      <c r="Q230" s="45"/>
      <c r="R230" s="95"/>
      <c r="S230" s="45"/>
      <c r="T230" s="95"/>
      <c r="U230" s="42"/>
      <c r="V230" s="42"/>
      <c r="W230" s="95"/>
      <c r="X230" s="42"/>
      <c r="Y230" s="42"/>
      <c r="Z230" s="42"/>
      <c r="AA230" s="42"/>
      <c r="AB230" s="42"/>
      <c r="AC230" s="44"/>
      <c r="AD230" s="42"/>
      <c r="AE230" s="42"/>
      <c r="AF230" s="42"/>
      <c r="AG230" s="42"/>
      <c r="AH230" s="33"/>
      <c r="AI230" s="32"/>
      <c r="AJ230" s="42"/>
    </row>
    <row r="231" customFormat="false" ht="15.75" hidden="false" customHeight="true" outlineLevel="0" collapsed="false">
      <c r="A231" s="45"/>
      <c r="B231" s="45"/>
      <c r="C231" s="18"/>
      <c r="D231" s="18"/>
      <c r="E231" s="18"/>
      <c r="F231" s="161"/>
      <c r="G231" s="157"/>
      <c r="H231" s="157"/>
      <c r="I231" s="18"/>
      <c r="J231" s="45"/>
      <c r="K231" s="45"/>
      <c r="L231" s="45"/>
      <c r="M231" s="60"/>
      <c r="N231" s="157"/>
      <c r="O231" s="41"/>
      <c r="P231" s="95"/>
      <c r="Q231" s="45"/>
      <c r="R231" s="95"/>
      <c r="S231" s="45"/>
      <c r="T231" s="95"/>
      <c r="U231" s="42"/>
      <c r="V231" s="42"/>
      <c r="W231" s="95"/>
      <c r="X231" s="42"/>
      <c r="Y231" s="42"/>
      <c r="Z231" s="42"/>
      <c r="AA231" s="42"/>
      <c r="AB231" s="42"/>
      <c r="AC231" s="44"/>
      <c r="AD231" s="42"/>
      <c r="AE231" s="42"/>
      <c r="AF231" s="42"/>
      <c r="AG231" s="42"/>
      <c r="AH231" s="33"/>
      <c r="AI231" s="32"/>
      <c r="AJ231" s="42"/>
    </row>
    <row r="232" customFormat="false" ht="15.75" hidden="false" customHeight="true" outlineLevel="0" collapsed="false">
      <c r="A232" s="45"/>
      <c r="B232" s="45"/>
      <c r="C232" s="18"/>
      <c r="D232" s="18"/>
      <c r="E232" s="18"/>
      <c r="F232" s="161"/>
      <c r="G232" s="157"/>
      <c r="H232" s="157"/>
      <c r="I232" s="18"/>
      <c r="J232" s="45"/>
      <c r="K232" s="45"/>
      <c r="L232" s="45"/>
      <c r="M232" s="60"/>
      <c r="N232" s="157"/>
      <c r="O232" s="41"/>
      <c r="P232" s="95"/>
      <c r="Q232" s="45"/>
      <c r="R232" s="95"/>
      <c r="S232" s="45"/>
      <c r="T232" s="95"/>
      <c r="U232" s="42"/>
      <c r="V232" s="42"/>
      <c r="W232" s="95"/>
      <c r="X232" s="42"/>
      <c r="Y232" s="42"/>
      <c r="Z232" s="42"/>
      <c r="AA232" s="42"/>
      <c r="AB232" s="42"/>
      <c r="AC232" s="44"/>
      <c r="AD232" s="42"/>
      <c r="AE232" s="42"/>
      <c r="AF232" s="42"/>
      <c r="AG232" s="42"/>
      <c r="AH232" s="33"/>
      <c r="AI232" s="32"/>
      <c r="AJ232" s="42"/>
    </row>
    <row r="233" customFormat="false" ht="15.75" hidden="false" customHeight="true" outlineLevel="0" collapsed="false">
      <c r="A233" s="45"/>
      <c r="B233" s="45"/>
      <c r="C233" s="18"/>
      <c r="D233" s="18"/>
      <c r="E233" s="18"/>
      <c r="F233" s="161"/>
      <c r="G233" s="157"/>
      <c r="H233" s="157"/>
      <c r="I233" s="18"/>
      <c r="J233" s="45"/>
      <c r="K233" s="45"/>
      <c r="L233" s="45"/>
      <c r="M233" s="60"/>
      <c r="N233" s="157"/>
      <c r="O233" s="41"/>
      <c r="P233" s="95"/>
      <c r="Q233" s="45"/>
      <c r="R233" s="95"/>
      <c r="S233" s="45"/>
      <c r="T233" s="95"/>
      <c r="U233" s="42"/>
      <c r="V233" s="42"/>
      <c r="W233" s="95"/>
      <c r="X233" s="42"/>
      <c r="Y233" s="42"/>
      <c r="Z233" s="42"/>
      <c r="AA233" s="42"/>
      <c r="AB233" s="42"/>
      <c r="AC233" s="44"/>
      <c r="AD233" s="42"/>
      <c r="AE233" s="42"/>
      <c r="AF233" s="42"/>
      <c r="AG233" s="42"/>
      <c r="AH233" s="33"/>
      <c r="AI233" s="32"/>
      <c r="AJ233" s="42"/>
    </row>
    <row r="234" customFormat="false" ht="15.75" hidden="false" customHeight="true" outlineLevel="0" collapsed="false">
      <c r="A234" s="45"/>
      <c r="B234" s="45"/>
      <c r="C234" s="18"/>
      <c r="D234" s="18"/>
      <c r="E234" s="18"/>
      <c r="F234" s="161"/>
      <c r="G234" s="157"/>
      <c r="H234" s="157"/>
      <c r="I234" s="18"/>
      <c r="J234" s="45"/>
      <c r="K234" s="45"/>
      <c r="L234" s="45"/>
      <c r="M234" s="60"/>
      <c r="N234" s="157"/>
      <c r="O234" s="41"/>
      <c r="P234" s="95"/>
      <c r="Q234" s="45"/>
      <c r="R234" s="95"/>
      <c r="S234" s="45"/>
      <c r="T234" s="95"/>
      <c r="U234" s="42"/>
      <c r="V234" s="42"/>
      <c r="W234" s="95"/>
      <c r="X234" s="42"/>
      <c r="Y234" s="42"/>
      <c r="Z234" s="42"/>
      <c r="AA234" s="42"/>
      <c r="AB234" s="42"/>
      <c r="AC234" s="44"/>
      <c r="AD234" s="42"/>
      <c r="AE234" s="42"/>
      <c r="AF234" s="42"/>
      <c r="AG234" s="42"/>
      <c r="AH234" s="33"/>
      <c r="AI234" s="32"/>
      <c r="AJ234" s="42"/>
    </row>
    <row r="235" customFormat="false" ht="15.75" hidden="false" customHeight="true" outlineLevel="0" collapsed="false">
      <c r="A235" s="45"/>
      <c r="B235" s="45"/>
      <c r="C235" s="18"/>
      <c r="D235" s="18"/>
      <c r="E235" s="18"/>
      <c r="F235" s="161"/>
      <c r="G235" s="157"/>
      <c r="H235" s="157"/>
      <c r="I235" s="18"/>
      <c r="J235" s="45"/>
      <c r="K235" s="45"/>
      <c r="L235" s="45"/>
      <c r="M235" s="60"/>
      <c r="N235" s="157"/>
      <c r="O235" s="41"/>
      <c r="P235" s="95"/>
      <c r="Q235" s="45"/>
      <c r="R235" s="95"/>
      <c r="S235" s="45"/>
      <c r="T235" s="95"/>
      <c r="U235" s="42"/>
      <c r="V235" s="42"/>
      <c r="W235" s="95"/>
      <c r="X235" s="42"/>
      <c r="Y235" s="42"/>
      <c r="Z235" s="42"/>
      <c r="AA235" s="42"/>
      <c r="AB235" s="42"/>
      <c r="AC235" s="44"/>
      <c r="AD235" s="42"/>
      <c r="AE235" s="42"/>
      <c r="AF235" s="42"/>
      <c r="AG235" s="42"/>
      <c r="AH235" s="33"/>
      <c r="AI235" s="32"/>
      <c r="AJ235" s="42"/>
    </row>
    <row r="236" customFormat="false" ht="15.75" hidden="false" customHeight="true" outlineLevel="0" collapsed="false">
      <c r="A236" s="45"/>
      <c r="B236" s="45"/>
      <c r="C236" s="18"/>
      <c r="D236" s="18"/>
      <c r="E236" s="18"/>
      <c r="F236" s="161"/>
      <c r="G236" s="157"/>
      <c r="H236" s="157"/>
      <c r="I236" s="18"/>
      <c r="J236" s="45"/>
      <c r="K236" s="45"/>
      <c r="L236" s="45"/>
      <c r="M236" s="60"/>
      <c r="N236" s="157"/>
      <c r="O236" s="41"/>
      <c r="P236" s="95"/>
      <c r="Q236" s="45"/>
      <c r="R236" s="95"/>
      <c r="S236" s="45"/>
      <c r="T236" s="95"/>
      <c r="U236" s="42"/>
      <c r="V236" s="42"/>
      <c r="W236" s="95"/>
      <c r="X236" s="42"/>
      <c r="Y236" s="42"/>
      <c r="Z236" s="42"/>
      <c r="AA236" s="42"/>
      <c r="AB236" s="42"/>
      <c r="AC236" s="44"/>
      <c r="AD236" s="42"/>
      <c r="AE236" s="42"/>
      <c r="AF236" s="42"/>
      <c r="AG236" s="42"/>
      <c r="AH236" s="33"/>
      <c r="AI236" s="32"/>
      <c r="AJ236" s="42"/>
    </row>
    <row r="237" customFormat="false" ht="15.75" hidden="false" customHeight="true" outlineLevel="0" collapsed="false">
      <c r="A237" s="45"/>
      <c r="B237" s="45"/>
      <c r="C237" s="18"/>
      <c r="D237" s="18"/>
      <c r="E237" s="18"/>
      <c r="F237" s="161"/>
      <c r="G237" s="157"/>
      <c r="H237" s="157"/>
      <c r="I237" s="18"/>
      <c r="J237" s="45"/>
      <c r="K237" s="45"/>
      <c r="L237" s="45"/>
      <c r="M237" s="60"/>
      <c r="N237" s="157"/>
      <c r="O237" s="41"/>
      <c r="P237" s="95"/>
      <c r="Q237" s="45"/>
      <c r="R237" s="95"/>
      <c r="S237" s="45"/>
      <c r="T237" s="95"/>
      <c r="U237" s="42"/>
      <c r="V237" s="42"/>
      <c r="W237" s="95"/>
      <c r="X237" s="42"/>
      <c r="Y237" s="42"/>
      <c r="Z237" s="42"/>
      <c r="AA237" s="42"/>
      <c r="AB237" s="42"/>
      <c r="AC237" s="44"/>
      <c r="AD237" s="42"/>
      <c r="AE237" s="42"/>
      <c r="AF237" s="42"/>
      <c r="AG237" s="42"/>
      <c r="AH237" s="33"/>
      <c r="AI237" s="32"/>
      <c r="AJ237" s="42"/>
    </row>
    <row r="238" customFormat="false" ht="15.75" hidden="false" customHeight="true" outlineLevel="0" collapsed="false">
      <c r="A238" s="45"/>
      <c r="B238" s="45"/>
      <c r="C238" s="18"/>
      <c r="D238" s="18"/>
      <c r="E238" s="18"/>
      <c r="F238" s="161"/>
      <c r="G238" s="157"/>
      <c r="H238" s="157"/>
      <c r="I238" s="18"/>
      <c r="J238" s="45"/>
      <c r="K238" s="45"/>
      <c r="L238" s="45"/>
      <c r="M238" s="60"/>
      <c r="N238" s="157"/>
      <c r="O238" s="41"/>
      <c r="P238" s="95"/>
      <c r="Q238" s="45"/>
      <c r="R238" s="95"/>
      <c r="S238" s="45"/>
      <c r="T238" s="95"/>
      <c r="U238" s="42"/>
      <c r="V238" s="42"/>
      <c r="W238" s="95"/>
      <c r="X238" s="42"/>
      <c r="Y238" s="42"/>
      <c r="Z238" s="42"/>
      <c r="AA238" s="42"/>
      <c r="AB238" s="42"/>
      <c r="AC238" s="44"/>
      <c r="AD238" s="42"/>
      <c r="AE238" s="42"/>
      <c r="AF238" s="42"/>
      <c r="AG238" s="42"/>
      <c r="AH238" s="33"/>
      <c r="AI238" s="32"/>
      <c r="AJ238" s="42"/>
    </row>
    <row r="239" customFormat="false" ht="15.75" hidden="false" customHeight="true" outlineLevel="0" collapsed="false">
      <c r="A239" s="45"/>
      <c r="B239" s="45"/>
      <c r="C239" s="18"/>
      <c r="D239" s="18"/>
      <c r="E239" s="18"/>
      <c r="F239" s="161"/>
      <c r="G239" s="157"/>
      <c r="H239" s="157"/>
      <c r="I239" s="18"/>
      <c r="J239" s="45"/>
      <c r="K239" s="45"/>
      <c r="L239" s="45"/>
      <c r="M239" s="60"/>
      <c r="N239" s="157"/>
      <c r="O239" s="41"/>
      <c r="P239" s="95"/>
      <c r="Q239" s="45"/>
      <c r="R239" s="95"/>
      <c r="S239" s="45"/>
      <c r="T239" s="95"/>
      <c r="U239" s="42"/>
      <c r="V239" s="42"/>
      <c r="W239" s="95"/>
      <c r="X239" s="42"/>
      <c r="Y239" s="42"/>
      <c r="Z239" s="42"/>
      <c r="AA239" s="42"/>
      <c r="AB239" s="42"/>
      <c r="AC239" s="44"/>
      <c r="AD239" s="42"/>
      <c r="AE239" s="42"/>
      <c r="AF239" s="42"/>
      <c r="AG239" s="42"/>
      <c r="AH239" s="33"/>
      <c r="AI239" s="32"/>
      <c r="AJ239" s="42"/>
    </row>
    <row r="240" customFormat="false" ht="15.75" hidden="false" customHeight="true" outlineLevel="0" collapsed="false">
      <c r="A240" s="45"/>
      <c r="B240" s="45"/>
      <c r="C240" s="18"/>
      <c r="D240" s="18"/>
      <c r="E240" s="18"/>
      <c r="F240" s="161"/>
      <c r="G240" s="157"/>
      <c r="H240" s="157"/>
      <c r="I240" s="18"/>
      <c r="J240" s="45"/>
      <c r="K240" s="45"/>
      <c r="L240" s="45"/>
      <c r="M240" s="60"/>
      <c r="N240" s="157"/>
      <c r="O240" s="41"/>
      <c r="P240" s="95"/>
      <c r="Q240" s="45"/>
      <c r="R240" s="95"/>
      <c r="S240" s="45"/>
      <c r="T240" s="95"/>
      <c r="U240" s="42"/>
      <c r="V240" s="42"/>
      <c r="W240" s="95"/>
      <c r="X240" s="42"/>
      <c r="Y240" s="42"/>
      <c r="Z240" s="42"/>
      <c r="AA240" s="42"/>
      <c r="AB240" s="42"/>
      <c r="AC240" s="44"/>
      <c r="AD240" s="42"/>
      <c r="AE240" s="42"/>
      <c r="AF240" s="42"/>
      <c r="AG240" s="42"/>
      <c r="AH240" s="33"/>
      <c r="AI240" s="32"/>
      <c r="AJ240" s="42"/>
    </row>
    <row r="241" customFormat="false" ht="15.75" hidden="false" customHeight="true" outlineLevel="0" collapsed="false">
      <c r="A241" s="45"/>
      <c r="B241" s="45"/>
      <c r="C241" s="18"/>
      <c r="D241" s="18"/>
      <c r="E241" s="18"/>
      <c r="F241" s="161"/>
      <c r="G241" s="157"/>
      <c r="H241" s="157"/>
      <c r="I241" s="18"/>
      <c r="J241" s="45"/>
      <c r="K241" s="45"/>
      <c r="L241" s="45"/>
      <c r="M241" s="60"/>
      <c r="N241" s="157"/>
      <c r="O241" s="41"/>
      <c r="P241" s="95"/>
      <c r="Q241" s="45"/>
      <c r="R241" s="95"/>
      <c r="S241" s="45"/>
      <c r="T241" s="95"/>
      <c r="U241" s="42"/>
      <c r="V241" s="42"/>
      <c r="W241" s="95"/>
      <c r="X241" s="42"/>
      <c r="Y241" s="42"/>
      <c r="Z241" s="42"/>
      <c r="AA241" s="42"/>
      <c r="AB241" s="42"/>
      <c r="AC241" s="44"/>
      <c r="AD241" s="42"/>
      <c r="AE241" s="42"/>
      <c r="AF241" s="42"/>
      <c r="AG241" s="42"/>
      <c r="AH241" s="33"/>
      <c r="AI241" s="32"/>
      <c r="AJ241" s="42"/>
    </row>
    <row r="242" customFormat="false" ht="15.75" hidden="false" customHeight="true" outlineLevel="0" collapsed="false">
      <c r="A242" s="45"/>
      <c r="B242" s="45"/>
      <c r="C242" s="18"/>
      <c r="D242" s="18"/>
      <c r="E242" s="18"/>
      <c r="F242" s="161"/>
      <c r="G242" s="157"/>
      <c r="H242" s="157"/>
      <c r="I242" s="18"/>
      <c r="J242" s="45"/>
      <c r="K242" s="45"/>
      <c r="L242" s="45"/>
      <c r="M242" s="60"/>
      <c r="N242" s="157"/>
      <c r="O242" s="41"/>
      <c r="P242" s="95"/>
      <c r="Q242" s="45"/>
      <c r="R242" s="95"/>
      <c r="S242" s="45"/>
      <c r="T242" s="95"/>
      <c r="U242" s="42"/>
      <c r="V242" s="42"/>
      <c r="W242" s="95"/>
      <c r="X242" s="42"/>
      <c r="Y242" s="42"/>
      <c r="Z242" s="42"/>
      <c r="AA242" s="42"/>
      <c r="AB242" s="42"/>
      <c r="AC242" s="44"/>
      <c r="AD242" s="42"/>
      <c r="AE242" s="42"/>
      <c r="AF242" s="42"/>
      <c r="AG242" s="42"/>
      <c r="AH242" s="33"/>
      <c r="AI242" s="32"/>
      <c r="AJ242" s="42"/>
    </row>
    <row r="243" customFormat="false" ht="15.75" hidden="false" customHeight="true" outlineLevel="0" collapsed="false">
      <c r="A243" s="45"/>
      <c r="B243" s="45"/>
      <c r="C243" s="18"/>
      <c r="D243" s="18"/>
      <c r="E243" s="18"/>
      <c r="F243" s="161"/>
      <c r="G243" s="157"/>
      <c r="H243" s="157"/>
      <c r="I243" s="18"/>
      <c r="J243" s="45"/>
      <c r="K243" s="45"/>
      <c r="L243" s="45"/>
      <c r="M243" s="60"/>
      <c r="N243" s="157"/>
      <c r="O243" s="41"/>
      <c r="P243" s="95"/>
      <c r="Q243" s="45"/>
      <c r="R243" s="95"/>
      <c r="S243" s="45"/>
      <c r="T243" s="95"/>
      <c r="U243" s="42"/>
      <c r="V243" s="42"/>
      <c r="W243" s="95"/>
      <c r="X243" s="42"/>
      <c r="Y243" s="42"/>
      <c r="Z243" s="42"/>
      <c r="AA243" s="42"/>
      <c r="AB243" s="42"/>
      <c r="AC243" s="44"/>
      <c r="AD243" s="42"/>
      <c r="AE243" s="42"/>
      <c r="AF243" s="42"/>
      <c r="AG243" s="42"/>
      <c r="AH243" s="33"/>
      <c r="AI243" s="32"/>
      <c r="AJ243" s="42"/>
    </row>
    <row r="244" customFormat="false" ht="15.75" hidden="false" customHeight="true" outlineLevel="0" collapsed="false">
      <c r="A244" s="45"/>
      <c r="B244" s="45"/>
      <c r="C244" s="18"/>
      <c r="D244" s="18"/>
      <c r="E244" s="18"/>
      <c r="F244" s="161"/>
      <c r="G244" s="157"/>
      <c r="H244" s="157"/>
      <c r="I244" s="18"/>
      <c r="J244" s="45"/>
      <c r="K244" s="45"/>
      <c r="L244" s="45"/>
      <c r="M244" s="60"/>
      <c r="N244" s="157"/>
      <c r="O244" s="41"/>
      <c r="P244" s="95"/>
      <c r="Q244" s="45"/>
      <c r="R244" s="95"/>
      <c r="S244" s="45"/>
      <c r="T244" s="95"/>
      <c r="U244" s="42"/>
      <c r="V244" s="42"/>
      <c r="W244" s="95"/>
      <c r="X244" s="42"/>
      <c r="Y244" s="42"/>
      <c r="Z244" s="42"/>
      <c r="AA244" s="42"/>
      <c r="AB244" s="42"/>
      <c r="AC244" s="44"/>
      <c r="AD244" s="42"/>
      <c r="AE244" s="42"/>
      <c r="AF244" s="42"/>
      <c r="AG244" s="42"/>
      <c r="AH244" s="33"/>
      <c r="AI244" s="32"/>
      <c r="AJ244" s="42"/>
    </row>
    <row r="245" customFormat="false" ht="15.75" hidden="false" customHeight="true" outlineLevel="0" collapsed="false">
      <c r="A245" s="45"/>
      <c r="B245" s="45"/>
      <c r="C245" s="18"/>
      <c r="D245" s="18"/>
      <c r="E245" s="18"/>
      <c r="F245" s="161"/>
      <c r="G245" s="157"/>
      <c r="H245" s="157"/>
      <c r="I245" s="18"/>
      <c r="J245" s="45"/>
      <c r="K245" s="45"/>
      <c r="L245" s="45"/>
      <c r="M245" s="60"/>
      <c r="N245" s="157"/>
      <c r="O245" s="41"/>
      <c r="P245" s="95"/>
      <c r="Q245" s="45"/>
      <c r="R245" s="95"/>
      <c r="S245" s="45"/>
      <c r="T245" s="95"/>
      <c r="U245" s="42"/>
      <c r="V245" s="42"/>
      <c r="W245" s="95"/>
      <c r="X245" s="42"/>
      <c r="Y245" s="42"/>
      <c r="Z245" s="42"/>
      <c r="AA245" s="42"/>
      <c r="AB245" s="42"/>
      <c r="AC245" s="44"/>
      <c r="AD245" s="42"/>
      <c r="AE245" s="42"/>
      <c r="AF245" s="42"/>
      <c r="AG245" s="42"/>
      <c r="AH245" s="33"/>
      <c r="AI245" s="32"/>
      <c r="AJ245" s="42"/>
    </row>
    <row r="246" customFormat="false" ht="15.75" hidden="false" customHeight="true" outlineLevel="0" collapsed="false">
      <c r="A246" s="45"/>
      <c r="B246" s="45"/>
      <c r="C246" s="18"/>
      <c r="D246" s="18"/>
      <c r="E246" s="18"/>
      <c r="F246" s="161"/>
      <c r="G246" s="157"/>
      <c r="H246" s="157"/>
      <c r="I246" s="18"/>
      <c r="J246" s="45"/>
      <c r="K246" s="45"/>
      <c r="L246" s="45"/>
      <c r="M246" s="60"/>
      <c r="N246" s="157"/>
      <c r="O246" s="41"/>
      <c r="P246" s="95"/>
      <c r="Q246" s="45"/>
      <c r="R246" s="95"/>
      <c r="S246" s="45"/>
      <c r="T246" s="95"/>
      <c r="U246" s="42"/>
      <c r="V246" s="42"/>
      <c r="W246" s="95"/>
      <c r="X246" s="42"/>
      <c r="Y246" s="42"/>
      <c r="Z246" s="42"/>
      <c r="AA246" s="42"/>
      <c r="AB246" s="42"/>
      <c r="AC246" s="44"/>
      <c r="AD246" s="42"/>
      <c r="AE246" s="42"/>
      <c r="AF246" s="42"/>
      <c r="AG246" s="42"/>
      <c r="AH246" s="33"/>
      <c r="AI246" s="32"/>
      <c r="AJ246" s="42"/>
    </row>
    <row r="247" customFormat="false" ht="15.75" hidden="false" customHeight="true" outlineLevel="0" collapsed="false">
      <c r="A247" s="45"/>
      <c r="B247" s="45"/>
      <c r="C247" s="18"/>
      <c r="D247" s="18"/>
      <c r="E247" s="18"/>
      <c r="F247" s="161"/>
      <c r="G247" s="157"/>
      <c r="H247" s="157"/>
      <c r="I247" s="18"/>
      <c r="J247" s="45"/>
      <c r="K247" s="45"/>
      <c r="L247" s="45"/>
      <c r="M247" s="60"/>
      <c r="N247" s="157"/>
      <c r="O247" s="41"/>
      <c r="P247" s="95"/>
      <c r="Q247" s="45"/>
      <c r="R247" s="95"/>
      <c r="S247" s="45"/>
      <c r="T247" s="95"/>
      <c r="U247" s="42"/>
      <c r="V247" s="42"/>
      <c r="W247" s="95"/>
      <c r="X247" s="42"/>
      <c r="Y247" s="42"/>
      <c r="Z247" s="42"/>
      <c r="AA247" s="42"/>
      <c r="AB247" s="42"/>
      <c r="AC247" s="44"/>
      <c r="AD247" s="42"/>
      <c r="AE247" s="42"/>
      <c r="AF247" s="42"/>
      <c r="AG247" s="42"/>
      <c r="AH247" s="33"/>
      <c r="AI247" s="32"/>
      <c r="AJ247" s="42"/>
    </row>
    <row r="248" customFormat="false" ht="15.75" hidden="false" customHeight="true" outlineLevel="0" collapsed="false">
      <c r="A248" s="45"/>
      <c r="B248" s="45"/>
      <c r="C248" s="18"/>
      <c r="D248" s="18"/>
      <c r="E248" s="18"/>
      <c r="F248" s="161"/>
      <c r="G248" s="157"/>
      <c r="H248" s="157"/>
      <c r="I248" s="18"/>
      <c r="J248" s="45"/>
      <c r="K248" s="45"/>
      <c r="L248" s="45"/>
      <c r="M248" s="60"/>
      <c r="N248" s="157"/>
      <c r="O248" s="41"/>
      <c r="P248" s="95"/>
      <c r="Q248" s="45"/>
      <c r="R248" s="95"/>
      <c r="S248" s="45"/>
      <c r="T248" s="95"/>
      <c r="U248" s="42"/>
      <c r="V248" s="42"/>
      <c r="W248" s="95"/>
      <c r="X248" s="42"/>
      <c r="Y248" s="42"/>
      <c r="Z248" s="42"/>
      <c r="AA248" s="42"/>
      <c r="AB248" s="42"/>
      <c r="AC248" s="44"/>
      <c r="AD248" s="42"/>
      <c r="AE248" s="42"/>
      <c r="AF248" s="42"/>
      <c r="AG248" s="42"/>
      <c r="AH248" s="33"/>
      <c r="AI248" s="32"/>
      <c r="AJ248" s="42"/>
    </row>
    <row r="249" customFormat="false" ht="15.75" hidden="false" customHeight="true" outlineLevel="0" collapsed="false">
      <c r="A249" s="45"/>
      <c r="B249" s="45"/>
      <c r="C249" s="18"/>
      <c r="D249" s="18"/>
      <c r="E249" s="18"/>
      <c r="F249" s="161"/>
      <c r="G249" s="157"/>
      <c r="H249" s="157"/>
      <c r="I249" s="18"/>
      <c r="J249" s="45"/>
      <c r="K249" s="45"/>
      <c r="L249" s="45"/>
      <c r="M249" s="60"/>
      <c r="N249" s="157"/>
      <c r="O249" s="41"/>
      <c r="P249" s="95"/>
      <c r="Q249" s="45"/>
      <c r="R249" s="95"/>
      <c r="S249" s="45"/>
      <c r="T249" s="95"/>
      <c r="U249" s="42"/>
      <c r="V249" s="42"/>
      <c r="W249" s="95"/>
      <c r="X249" s="42"/>
      <c r="Y249" s="42"/>
      <c r="Z249" s="42"/>
      <c r="AA249" s="42"/>
      <c r="AB249" s="42"/>
      <c r="AC249" s="44"/>
      <c r="AD249" s="42"/>
      <c r="AE249" s="42"/>
      <c r="AF249" s="42"/>
      <c r="AG249" s="42"/>
      <c r="AH249" s="33"/>
      <c r="AI249" s="32"/>
      <c r="AJ249" s="42"/>
    </row>
    <row r="250" customFormat="false" ht="15.75" hidden="false" customHeight="true" outlineLevel="0" collapsed="false">
      <c r="A250" s="45"/>
      <c r="B250" s="45"/>
      <c r="C250" s="18"/>
      <c r="D250" s="18"/>
      <c r="E250" s="18"/>
      <c r="F250" s="161"/>
      <c r="G250" s="157"/>
      <c r="H250" s="157"/>
      <c r="I250" s="18"/>
      <c r="J250" s="45"/>
      <c r="K250" s="45"/>
      <c r="L250" s="45"/>
      <c r="M250" s="60"/>
      <c r="N250" s="157"/>
      <c r="O250" s="41"/>
      <c r="P250" s="95"/>
      <c r="Q250" s="45"/>
      <c r="R250" s="95"/>
      <c r="S250" s="45"/>
      <c r="T250" s="95"/>
      <c r="U250" s="42"/>
      <c r="V250" s="42"/>
      <c r="W250" s="95"/>
      <c r="X250" s="42"/>
      <c r="Y250" s="42"/>
      <c r="Z250" s="42"/>
      <c r="AA250" s="42"/>
      <c r="AB250" s="42"/>
      <c r="AC250" s="44"/>
      <c r="AD250" s="42"/>
      <c r="AE250" s="42"/>
      <c r="AF250" s="42"/>
      <c r="AG250" s="42"/>
      <c r="AH250" s="33"/>
      <c r="AI250" s="32"/>
      <c r="AJ250" s="42"/>
    </row>
    <row r="251" customFormat="false" ht="15.75" hidden="false" customHeight="true" outlineLevel="0" collapsed="false">
      <c r="A251" s="45"/>
      <c r="B251" s="45"/>
      <c r="C251" s="18"/>
      <c r="D251" s="18"/>
      <c r="E251" s="18"/>
      <c r="F251" s="161"/>
      <c r="G251" s="157"/>
      <c r="H251" s="157"/>
      <c r="I251" s="18"/>
      <c r="J251" s="45"/>
      <c r="K251" s="45"/>
      <c r="L251" s="45"/>
      <c r="M251" s="60"/>
      <c r="N251" s="157"/>
      <c r="O251" s="41"/>
      <c r="P251" s="95"/>
      <c r="Q251" s="45"/>
      <c r="R251" s="95"/>
      <c r="S251" s="45"/>
      <c r="T251" s="95"/>
      <c r="U251" s="42"/>
      <c r="V251" s="42"/>
      <c r="W251" s="95"/>
      <c r="X251" s="42"/>
      <c r="Y251" s="42"/>
      <c r="Z251" s="42"/>
      <c r="AA251" s="42"/>
      <c r="AB251" s="42"/>
      <c r="AC251" s="44"/>
      <c r="AD251" s="42"/>
      <c r="AE251" s="42"/>
      <c r="AF251" s="42"/>
      <c r="AG251" s="42"/>
      <c r="AH251" s="33"/>
      <c r="AI251" s="32"/>
      <c r="AJ251" s="42"/>
    </row>
    <row r="252" customFormat="false" ht="15.75" hidden="false" customHeight="true" outlineLevel="0" collapsed="false">
      <c r="A252" s="45"/>
      <c r="B252" s="45"/>
      <c r="C252" s="18"/>
      <c r="D252" s="18"/>
      <c r="E252" s="18"/>
      <c r="F252" s="161"/>
      <c r="G252" s="157"/>
      <c r="H252" s="157"/>
      <c r="I252" s="18"/>
      <c r="J252" s="45"/>
      <c r="K252" s="45"/>
      <c r="L252" s="45"/>
      <c r="M252" s="60"/>
      <c r="N252" s="157"/>
      <c r="O252" s="41"/>
      <c r="P252" s="95"/>
      <c r="Q252" s="45"/>
      <c r="R252" s="95"/>
      <c r="S252" s="45"/>
      <c r="T252" s="95"/>
      <c r="U252" s="42"/>
      <c r="V252" s="42"/>
      <c r="W252" s="95"/>
      <c r="X252" s="42"/>
      <c r="Y252" s="42"/>
      <c r="Z252" s="42"/>
      <c r="AA252" s="42"/>
      <c r="AB252" s="42"/>
      <c r="AC252" s="44"/>
      <c r="AD252" s="42"/>
      <c r="AE252" s="42"/>
      <c r="AF252" s="42"/>
      <c r="AG252" s="42"/>
      <c r="AH252" s="33"/>
      <c r="AI252" s="32"/>
      <c r="AJ252" s="42"/>
    </row>
    <row r="253" customFormat="false" ht="15.75" hidden="false" customHeight="true" outlineLevel="0" collapsed="false">
      <c r="A253" s="45"/>
      <c r="B253" s="45"/>
      <c r="C253" s="18"/>
      <c r="D253" s="18"/>
      <c r="E253" s="18"/>
      <c r="F253" s="161"/>
      <c r="G253" s="157"/>
      <c r="H253" s="157"/>
      <c r="I253" s="18"/>
      <c r="J253" s="45"/>
      <c r="K253" s="45"/>
      <c r="L253" s="45"/>
      <c r="M253" s="60"/>
      <c r="N253" s="157"/>
      <c r="O253" s="41"/>
      <c r="P253" s="95"/>
      <c r="Q253" s="45"/>
      <c r="R253" s="95"/>
      <c r="S253" s="45"/>
      <c r="T253" s="95"/>
      <c r="U253" s="42"/>
      <c r="V253" s="42"/>
      <c r="W253" s="95"/>
      <c r="X253" s="42"/>
      <c r="Y253" s="42"/>
      <c r="Z253" s="42"/>
      <c r="AA253" s="42"/>
      <c r="AB253" s="42"/>
      <c r="AC253" s="44"/>
      <c r="AD253" s="42"/>
      <c r="AE253" s="42"/>
      <c r="AF253" s="42"/>
      <c r="AG253" s="42"/>
      <c r="AH253" s="33"/>
      <c r="AI253" s="32"/>
      <c r="AJ253" s="42"/>
    </row>
    <row r="254" customFormat="false" ht="15.75" hidden="false" customHeight="true" outlineLevel="0" collapsed="false">
      <c r="A254" s="45"/>
      <c r="B254" s="45"/>
      <c r="C254" s="18"/>
      <c r="D254" s="18"/>
      <c r="E254" s="18"/>
      <c r="F254" s="161"/>
      <c r="G254" s="157"/>
      <c r="H254" s="157"/>
      <c r="I254" s="18"/>
      <c r="J254" s="45"/>
      <c r="K254" s="45"/>
      <c r="L254" s="45"/>
      <c r="M254" s="60"/>
      <c r="N254" s="157"/>
      <c r="O254" s="41"/>
      <c r="P254" s="95"/>
      <c r="Q254" s="45"/>
      <c r="R254" s="95"/>
      <c r="S254" s="45"/>
      <c r="T254" s="95"/>
      <c r="U254" s="42"/>
      <c r="V254" s="42"/>
      <c r="W254" s="95"/>
      <c r="X254" s="42"/>
      <c r="Y254" s="42"/>
      <c r="Z254" s="42"/>
      <c r="AA254" s="42"/>
      <c r="AB254" s="42"/>
      <c r="AC254" s="44"/>
      <c r="AD254" s="42"/>
      <c r="AE254" s="42"/>
      <c r="AF254" s="42"/>
      <c r="AG254" s="42"/>
      <c r="AH254" s="33"/>
      <c r="AI254" s="32"/>
      <c r="AJ254" s="42"/>
    </row>
    <row r="255" customFormat="false" ht="15.75" hidden="false" customHeight="true" outlineLevel="0" collapsed="false">
      <c r="A255" s="45"/>
      <c r="B255" s="45"/>
      <c r="C255" s="18"/>
      <c r="D255" s="18"/>
      <c r="E255" s="18"/>
      <c r="F255" s="161"/>
      <c r="G255" s="157"/>
      <c r="H255" s="157"/>
      <c r="I255" s="18"/>
      <c r="J255" s="45"/>
      <c r="K255" s="45"/>
      <c r="L255" s="45"/>
      <c r="M255" s="60"/>
      <c r="N255" s="157"/>
      <c r="O255" s="41"/>
      <c r="P255" s="95"/>
      <c r="Q255" s="45"/>
      <c r="R255" s="95"/>
      <c r="S255" s="45"/>
      <c r="T255" s="95"/>
      <c r="U255" s="42"/>
      <c r="V255" s="42"/>
      <c r="W255" s="95"/>
      <c r="X255" s="42"/>
      <c r="Y255" s="42"/>
      <c r="Z255" s="42"/>
      <c r="AA255" s="42"/>
      <c r="AB255" s="42"/>
      <c r="AC255" s="44"/>
      <c r="AD255" s="42"/>
      <c r="AE255" s="42"/>
      <c r="AF255" s="42"/>
      <c r="AG255" s="42"/>
      <c r="AH255" s="33"/>
      <c r="AI255" s="32"/>
      <c r="AJ255" s="42"/>
    </row>
    <row r="256" customFormat="false" ht="15.75" hidden="false" customHeight="true" outlineLevel="0" collapsed="false">
      <c r="A256" s="45"/>
      <c r="B256" s="45"/>
      <c r="C256" s="18"/>
      <c r="D256" s="18"/>
      <c r="E256" s="18"/>
      <c r="F256" s="161"/>
      <c r="G256" s="157"/>
      <c r="H256" s="157"/>
      <c r="I256" s="18"/>
      <c r="J256" s="45"/>
      <c r="K256" s="45"/>
      <c r="L256" s="45"/>
      <c r="M256" s="60"/>
      <c r="N256" s="157"/>
      <c r="O256" s="41"/>
      <c r="P256" s="95"/>
      <c r="Q256" s="45"/>
      <c r="R256" s="95"/>
      <c r="S256" s="45"/>
      <c r="T256" s="95"/>
      <c r="U256" s="42"/>
      <c r="V256" s="42"/>
      <c r="W256" s="95"/>
      <c r="X256" s="42"/>
      <c r="Y256" s="42"/>
      <c r="Z256" s="42"/>
      <c r="AA256" s="42"/>
      <c r="AB256" s="42"/>
      <c r="AC256" s="44"/>
      <c r="AD256" s="42"/>
      <c r="AE256" s="42"/>
      <c r="AF256" s="42"/>
      <c r="AG256" s="42"/>
      <c r="AH256" s="33"/>
      <c r="AI256" s="32"/>
      <c r="AJ256" s="42"/>
    </row>
    <row r="257" customFormat="false" ht="15.75" hidden="false" customHeight="true" outlineLevel="0" collapsed="false">
      <c r="A257" s="45"/>
      <c r="B257" s="45"/>
      <c r="C257" s="18"/>
      <c r="D257" s="18"/>
      <c r="E257" s="18"/>
      <c r="F257" s="161"/>
      <c r="G257" s="157"/>
      <c r="H257" s="157"/>
      <c r="I257" s="18"/>
      <c r="J257" s="45"/>
      <c r="K257" s="45"/>
      <c r="L257" s="45"/>
      <c r="M257" s="60"/>
      <c r="N257" s="157"/>
      <c r="O257" s="41"/>
      <c r="P257" s="95"/>
      <c r="Q257" s="45"/>
      <c r="R257" s="95"/>
      <c r="S257" s="45"/>
      <c r="T257" s="95"/>
      <c r="U257" s="42"/>
      <c r="V257" s="42"/>
      <c r="W257" s="95"/>
      <c r="X257" s="42"/>
      <c r="Y257" s="42"/>
      <c r="Z257" s="42"/>
      <c r="AA257" s="42"/>
      <c r="AB257" s="42"/>
      <c r="AC257" s="44"/>
      <c r="AD257" s="42"/>
      <c r="AE257" s="42"/>
      <c r="AF257" s="42"/>
      <c r="AG257" s="42"/>
      <c r="AH257" s="33"/>
      <c r="AI257" s="32"/>
      <c r="AJ257" s="42"/>
    </row>
    <row r="258" customFormat="false" ht="15.75" hidden="false" customHeight="true" outlineLevel="0" collapsed="false">
      <c r="A258" s="45"/>
      <c r="B258" s="45"/>
      <c r="C258" s="18"/>
      <c r="D258" s="18"/>
      <c r="E258" s="18"/>
      <c r="F258" s="161"/>
      <c r="G258" s="157"/>
      <c r="H258" s="157"/>
      <c r="I258" s="18"/>
      <c r="J258" s="45"/>
      <c r="K258" s="45"/>
      <c r="L258" s="45"/>
      <c r="M258" s="60"/>
      <c r="N258" s="157"/>
      <c r="O258" s="41"/>
      <c r="P258" s="95"/>
      <c r="Q258" s="45"/>
      <c r="R258" s="95"/>
      <c r="S258" s="45"/>
      <c r="T258" s="95"/>
      <c r="U258" s="42"/>
      <c r="V258" s="42"/>
      <c r="W258" s="95"/>
      <c r="X258" s="42"/>
      <c r="Y258" s="42"/>
      <c r="Z258" s="42"/>
      <c r="AA258" s="42"/>
      <c r="AB258" s="42"/>
      <c r="AC258" s="44"/>
      <c r="AD258" s="42"/>
      <c r="AE258" s="42"/>
      <c r="AF258" s="42"/>
      <c r="AG258" s="42"/>
      <c r="AH258" s="33"/>
      <c r="AI258" s="32"/>
      <c r="AJ258" s="42"/>
    </row>
    <row r="259" customFormat="false" ht="15.75" hidden="false" customHeight="true" outlineLevel="0" collapsed="false">
      <c r="A259" s="45"/>
      <c r="B259" s="45"/>
      <c r="C259" s="18"/>
      <c r="D259" s="18"/>
      <c r="E259" s="18"/>
      <c r="F259" s="161"/>
      <c r="G259" s="157"/>
      <c r="H259" s="157"/>
      <c r="I259" s="18"/>
      <c r="J259" s="45"/>
      <c r="K259" s="45"/>
      <c r="L259" s="45"/>
      <c r="M259" s="60"/>
      <c r="N259" s="157"/>
      <c r="O259" s="41"/>
      <c r="P259" s="95"/>
      <c r="Q259" s="45"/>
      <c r="R259" s="95"/>
      <c r="S259" s="45"/>
      <c r="T259" s="95"/>
      <c r="U259" s="42"/>
      <c r="V259" s="42"/>
      <c r="W259" s="95"/>
      <c r="X259" s="42"/>
      <c r="Y259" s="42"/>
      <c r="Z259" s="42"/>
      <c r="AA259" s="42"/>
      <c r="AB259" s="42"/>
      <c r="AC259" s="44"/>
      <c r="AD259" s="42"/>
      <c r="AE259" s="42"/>
      <c r="AF259" s="42"/>
      <c r="AG259" s="42"/>
      <c r="AH259" s="33"/>
      <c r="AI259" s="32"/>
      <c r="AJ259" s="42"/>
    </row>
    <row r="260" customFormat="false" ht="15.75" hidden="false" customHeight="true" outlineLevel="0" collapsed="false">
      <c r="A260" s="45"/>
      <c r="B260" s="45"/>
      <c r="C260" s="18"/>
      <c r="D260" s="18"/>
      <c r="E260" s="18"/>
      <c r="F260" s="161"/>
      <c r="G260" s="157"/>
      <c r="H260" s="157"/>
      <c r="I260" s="18"/>
      <c r="J260" s="45"/>
      <c r="K260" s="45"/>
      <c r="L260" s="45"/>
      <c r="M260" s="60"/>
      <c r="N260" s="157"/>
      <c r="O260" s="41"/>
      <c r="P260" s="95"/>
      <c r="Q260" s="45"/>
      <c r="R260" s="95"/>
      <c r="S260" s="45"/>
      <c r="T260" s="95"/>
      <c r="U260" s="42"/>
      <c r="V260" s="42"/>
      <c r="W260" s="95"/>
      <c r="X260" s="42"/>
      <c r="Y260" s="42"/>
      <c r="Z260" s="42"/>
      <c r="AA260" s="42"/>
      <c r="AB260" s="42"/>
      <c r="AC260" s="44"/>
      <c r="AD260" s="42"/>
      <c r="AE260" s="42"/>
      <c r="AF260" s="42"/>
      <c r="AG260" s="42"/>
      <c r="AH260" s="33"/>
      <c r="AI260" s="32"/>
      <c r="AJ260" s="42"/>
    </row>
    <row r="261" customFormat="false" ht="15.75" hidden="false" customHeight="true" outlineLevel="0" collapsed="false">
      <c r="A261" s="45"/>
      <c r="B261" s="45"/>
      <c r="C261" s="18"/>
      <c r="D261" s="18"/>
      <c r="E261" s="18"/>
      <c r="F261" s="161"/>
      <c r="G261" s="157"/>
      <c r="H261" s="157"/>
      <c r="I261" s="18"/>
      <c r="J261" s="45"/>
      <c r="K261" s="45"/>
      <c r="L261" s="45"/>
      <c r="M261" s="60"/>
      <c r="N261" s="157"/>
      <c r="O261" s="41"/>
      <c r="P261" s="95"/>
      <c r="Q261" s="45"/>
      <c r="R261" s="95"/>
      <c r="S261" s="45"/>
      <c r="T261" s="95"/>
      <c r="U261" s="42"/>
      <c r="V261" s="42"/>
      <c r="W261" s="95"/>
      <c r="X261" s="42"/>
      <c r="Y261" s="42"/>
      <c r="Z261" s="42"/>
      <c r="AA261" s="42"/>
      <c r="AB261" s="42"/>
      <c r="AC261" s="44"/>
      <c r="AD261" s="42"/>
      <c r="AE261" s="42"/>
      <c r="AF261" s="42"/>
      <c r="AG261" s="42"/>
      <c r="AH261" s="33"/>
      <c r="AI261" s="32"/>
      <c r="AJ261" s="42"/>
    </row>
    <row r="262" customFormat="false" ht="15.75" hidden="false" customHeight="true" outlineLevel="0" collapsed="false">
      <c r="A262" s="45"/>
      <c r="B262" s="45"/>
      <c r="C262" s="18"/>
      <c r="D262" s="18"/>
      <c r="E262" s="18"/>
      <c r="F262" s="161"/>
      <c r="G262" s="157"/>
      <c r="H262" s="157"/>
      <c r="I262" s="18"/>
      <c r="J262" s="45"/>
      <c r="K262" s="45"/>
      <c r="L262" s="45"/>
      <c r="M262" s="60"/>
      <c r="N262" s="157"/>
      <c r="O262" s="41"/>
      <c r="P262" s="95"/>
      <c r="Q262" s="45"/>
      <c r="R262" s="95"/>
      <c r="S262" s="45"/>
      <c r="T262" s="95"/>
      <c r="U262" s="42"/>
      <c r="V262" s="42"/>
      <c r="W262" s="95"/>
      <c r="X262" s="42"/>
      <c r="Y262" s="42"/>
      <c r="Z262" s="42"/>
      <c r="AA262" s="42"/>
      <c r="AB262" s="42"/>
      <c r="AC262" s="44"/>
      <c r="AD262" s="42"/>
      <c r="AE262" s="42"/>
      <c r="AF262" s="42"/>
      <c r="AG262" s="42"/>
      <c r="AH262" s="33"/>
      <c r="AI262" s="32"/>
      <c r="AJ262" s="42"/>
    </row>
    <row r="263" customFormat="false" ht="15.75" hidden="false" customHeight="true" outlineLevel="0" collapsed="false">
      <c r="A263" s="45"/>
      <c r="B263" s="45"/>
      <c r="C263" s="18"/>
      <c r="D263" s="18"/>
      <c r="E263" s="18"/>
      <c r="F263" s="161"/>
      <c r="G263" s="157"/>
      <c r="H263" s="157"/>
      <c r="I263" s="18"/>
      <c r="J263" s="45"/>
      <c r="K263" s="45"/>
      <c r="L263" s="45"/>
      <c r="M263" s="60"/>
      <c r="N263" s="157"/>
      <c r="O263" s="41"/>
      <c r="P263" s="95"/>
      <c r="Q263" s="45"/>
      <c r="R263" s="95"/>
      <c r="S263" s="45"/>
      <c r="T263" s="95"/>
      <c r="U263" s="42"/>
      <c r="V263" s="42"/>
      <c r="W263" s="95"/>
      <c r="X263" s="42"/>
      <c r="Y263" s="42"/>
      <c r="Z263" s="42"/>
      <c r="AA263" s="42"/>
      <c r="AB263" s="42"/>
      <c r="AC263" s="44"/>
      <c r="AD263" s="42"/>
      <c r="AE263" s="42"/>
      <c r="AF263" s="42"/>
      <c r="AG263" s="42"/>
      <c r="AH263" s="33"/>
      <c r="AI263" s="32"/>
      <c r="AJ263" s="42"/>
    </row>
    <row r="264" customFormat="false" ht="15.75" hidden="false" customHeight="true" outlineLevel="0" collapsed="false">
      <c r="A264" s="45"/>
      <c r="B264" s="45"/>
      <c r="C264" s="18"/>
      <c r="D264" s="18"/>
      <c r="E264" s="18"/>
      <c r="F264" s="161"/>
      <c r="G264" s="157"/>
      <c r="H264" s="157"/>
      <c r="I264" s="18"/>
      <c r="J264" s="45"/>
      <c r="K264" s="45"/>
      <c r="L264" s="45"/>
      <c r="M264" s="60"/>
      <c r="N264" s="157"/>
      <c r="O264" s="41"/>
      <c r="P264" s="95"/>
      <c r="Q264" s="45"/>
      <c r="R264" s="95"/>
      <c r="S264" s="45"/>
      <c r="T264" s="95"/>
      <c r="U264" s="42"/>
      <c r="V264" s="42"/>
      <c r="W264" s="95"/>
      <c r="X264" s="42"/>
      <c r="Y264" s="42"/>
      <c r="Z264" s="42"/>
      <c r="AA264" s="42"/>
      <c r="AB264" s="42"/>
      <c r="AC264" s="44"/>
      <c r="AD264" s="42"/>
      <c r="AE264" s="42"/>
      <c r="AF264" s="42"/>
      <c r="AG264" s="42"/>
      <c r="AH264" s="33"/>
      <c r="AI264" s="32"/>
      <c r="AJ264" s="42"/>
    </row>
    <row r="265" customFormat="false" ht="15.75" hidden="false" customHeight="true" outlineLevel="0" collapsed="false">
      <c r="A265" s="45"/>
      <c r="B265" s="45"/>
      <c r="C265" s="18"/>
      <c r="D265" s="18"/>
      <c r="E265" s="18"/>
      <c r="F265" s="161"/>
      <c r="G265" s="157"/>
      <c r="H265" s="157"/>
      <c r="I265" s="18"/>
      <c r="J265" s="45"/>
      <c r="K265" s="45"/>
      <c r="L265" s="45"/>
      <c r="M265" s="60"/>
      <c r="N265" s="157"/>
      <c r="O265" s="41"/>
      <c r="P265" s="95"/>
      <c r="Q265" s="45"/>
      <c r="R265" s="95"/>
      <c r="S265" s="45"/>
      <c r="T265" s="95"/>
      <c r="U265" s="42"/>
      <c r="V265" s="42"/>
      <c r="W265" s="95"/>
      <c r="X265" s="42"/>
      <c r="Y265" s="42"/>
      <c r="Z265" s="42"/>
      <c r="AA265" s="42"/>
      <c r="AB265" s="42"/>
      <c r="AC265" s="44"/>
      <c r="AD265" s="42"/>
      <c r="AE265" s="42"/>
      <c r="AF265" s="42"/>
      <c r="AG265" s="42"/>
      <c r="AH265" s="33"/>
      <c r="AI265" s="32"/>
      <c r="AJ265" s="42"/>
    </row>
    <row r="266" customFormat="false" ht="15.75" hidden="false" customHeight="true" outlineLevel="0" collapsed="false">
      <c r="A266" s="45"/>
      <c r="B266" s="45"/>
      <c r="C266" s="18"/>
      <c r="D266" s="18"/>
      <c r="E266" s="18"/>
      <c r="F266" s="161"/>
      <c r="G266" s="157"/>
      <c r="H266" s="157"/>
      <c r="I266" s="18"/>
      <c r="J266" s="45"/>
      <c r="K266" s="45"/>
      <c r="L266" s="45"/>
      <c r="M266" s="60"/>
      <c r="N266" s="157"/>
      <c r="O266" s="41"/>
      <c r="P266" s="95"/>
      <c r="Q266" s="45"/>
      <c r="R266" s="95"/>
      <c r="S266" s="45"/>
      <c r="T266" s="95"/>
      <c r="U266" s="42"/>
      <c r="V266" s="42"/>
      <c r="W266" s="95"/>
      <c r="X266" s="42"/>
      <c r="Y266" s="42"/>
      <c r="Z266" s="42"/>
      <c r="AA266" s="42"/>
      <c r="AB266" s="42"/>
      <c r="AC266" s="44"/>
      <c r="AD266" s="42"/>
      <c r="AE266" s="42"/>
      <c r="AF266" s="42"/>
      <c r="AG266" s="42"/>
      <c r="AH266" s="33"/>
      <c r="AI266" s="32"/>
      <c r="AJ266" s="42"/>
    </row>
    <row r="267" customFormat="false" ht="15.75" hidden="false" customHeight="true" outlineLevel="0" collapsed="false">
      <c r="A267" s="45"/>
      <c r="B267" s="45"/>
      <c r="C267" s="18"/>
      <c r="D267" s="18"/>
      <c r="E267" s="18"/>
      <c r="F267" s="161"/>
      <c r="G267" s="157"/>
      <c r="H267" s="157"/>
      <c r="I267" s="18"/>
      <c r="J267" s="45"/>
      <c r="K267" s="45"/>
      <c r="L267" s="45"/>
      <c r="M267" s="60"/>
      <c r="N267" s="157"/>
      <c r="O267" s="41"/>
      <c r="P267" s="95"/>
      <c r="Q267" s="45"/>
      <c r="R267" s="95"/>
      <c r="S267" s="45"/>
      <c r="T267" s="95"/>
      <c r="U267" s="42"/>
      <c r="V267" s="42"/>
      <c r="W267" s="95"/>
      <c r="X267" s="42"/>
      <c r="Y267" s="42"/>
      <c r="Z267" s="42"/>
      <c r="AA267" s="42"/>
      <c r="AB267" s="42"/>
      <c r="AC267" s="44"/>
      <c r="AD267" s="42"/>
      <c r="AE267" s="42"/>
      <c r="AF267" s="42"/>
      <c r="AG267" s="42"/>
      <c r="AH267" s="33"/>
      <c r="AI267" s="32"/>
      <c r="AJ267" s="42"/>
    </row>
    <row r="268" customFormat="false" ht="15.75" hidden="false" customHeight="true" outlineLevel="0" collapsed="false">
      <c r="A268" s="45"/>
      <c r="B268" s="45"/>
      <c r="C268" s="18"/>
      <c r="D268" s="18"/>
      <c r="E268" s="18"/>
      <c r="F268" s="161"/>
      <c r="G268" s="157"/>
      <c r="H268" s="157"/>
      <c r="I268" s="18"/>
      <c r="J268" s="45"/>
      <c r="K268" s="45"/>
      <c r="L268" s="45"/>
      <c r="M268" s="60"/>
      <c r="N268" s="157"/>
      <c r="O268" s="41"/>
      <c r="P268" s="95"/>
      <c r="Q268" s="45"/>
      <c r="R268" s="95"/>
      <c r="S268" s="45"/>
      <c r="T268" s="95"/>
      <c r="U268" s="42"/>
      <c r="V268" s="42"/>
      <c r="W268" s="95"/>
      <c r="X268" s="42"/>
      <c r="Y268" s="42"/>
      <c r="Z268" s="42"/>
      <c r="AA268" s="42"/>
      <c r="AB268" s="42"/>
      <c r="AC268" s="44"/>
      <c r="AD268" s="42"/>
      <c r="AE268" s="42"/>
      <c r="AF268" s="42"/>
      <c r="AG268" s="42"/>
      <c r="AH268" s="33"/>
      <c r="AI268" s="32"/>
      <c r="AJ268" s="42"/>
    </row>
    <row r="269" customFormat="false" ht="15.75" hidden="false" customHeight="true" outlineLevel="0" collapsed="false">
      <c r="A269" s="45"/>
      <c r="B269" s="45"/>
      <c r="C269" s="18"/>
      <c r="D269" s="18"/>
      <c r="E269" s="18"/>
      <c r="F269" s="161"/>
      <c r="G269" s="157"/>
      <c r="H269" s="157"/>
      <c r="I269" s="18"/>
      <c r="J269" s="45"/>
      <c r="K269" s="45"/>
      <c r="L269" s="45"/>
      <c r="M269" s="60"/>
      <c r="N269" s="157"/>
      <c r="O269" s="41"/>
      <c r="P269" s="95"/>
      <c r="Q269" s="45"/>
      <c r="R269" s="95"/>
      <c r="S269" s="45"/>
      <c r="T269" s="95"/>
      <c r="U269" s="42"/>
      <c r="V269" s="42"/>
      <c r="W269" s="95"/>
      <c r="X269" s="42"/>
      <c r="Y269" s="42"/>
      <c r="Z269" s="42"/>
      <c r="AA269" s="42"/>
      <c r="AB269" s="42"/>
      <c r="AC269" s="44"/>
      <c r="AD269" s="42"/>
      <c r="AE269" s="42"/>
      <c r="AF269" s="42"/>
      <c r="AG269" s="42"/>
      <c r="AH269" s="33"/>
      <c r="AI269" s="32"/>
      <c r="AJ269" s="42"/>
    </row>
    <row r="270" customFormat="false" ht="15.75" hidden="false" customHeight="true" outlineLevel="0" collapsed="false">
      <c r="A270" s="45"/>
      <c r="B270" s="45"/>
      <c r="C270" s="18"/>
      <c r="D270" s="18"/>
      <c r="E270" s="18"/>
      <c r="F270" s="161"/>
      <c r="G270" s="157"/>
      <c r="H270" s="157"/>
      <c r="I270" s="18"/>
      <c r="J270" s="45"/>
      <c r="K270" s="45"/>
      <c r="L270" s="45"/>
      <c r="M270" s="60"/>
      <c r="N270" s="157"/>
      <c r="O270" s="41"/>
      <c r="P270" s="95"/>
      <c r="Q270" s="45"/>
      <c r="R270" s="95"/>
      <c r="S270" s="45"/>
      <c r="T270" s="95"/>
      <c r="U270" s="42"/>
      <c r="V270" s="42"/>
      <c r="W270" s="95"/>
      <c r="X270" s="42"/>
      <c r="Y270" s="42"/>
      <c r="Z270" s="42"/>
      <c r="AA270" s="42"/>
      <c r="AB270" s="42"/>
      <c r="AC270" s="44"/>
      <c r="AD270" s="42"/>
      <c r="AE270" s="42"/>
      <c r="AF270" s="42"/>
      <c r="AG270" s="42"/>
      <c r="AH270" s="33"/>
      <c r="AI270" s="32"/>
      <c r="AJ270" s="42"/>
    </row>
    <row r="271" customFormat="false" ht="15.75" hidden="false" customHeight="true" outlineLevel="0" collapsed="false">
      <c r="A271" s="45"/>
      <c r="B271" s="45"/>
      <c r="C271" s="18"/>
      <c r="D271" s="18"/>
      <c r="E271" s="18"/>
      <c r="F271" s="161"/>
      <c r="G271" s="157"/>
      <c r="H271" s="157"/>
      <c r="I271" s="18"/>
      <c r="J271" s="45"/>
      <c r="K271" s="45"/>
      <c r="L271" s="45"/>
      <c r="M271" s="60"/>
      <c r="N271" s="157"/>
      <c r="O271" s="41"/>
      <c r="P271" s="95"/>
      <c r="Q271" s="45"/>
      <c r="R271" s="95"/>
      <c r="S271" s="45"/>
      <c r="T271" s="95"/>
      <c r="U271" s="42"/>
      <c r="V271" s="42"/>
      <c r="W271" s="95"/>
      <c r="X271" s="42"/>
      <c r="Y271" s="42"/>
      <c r="Z271" s="42"/>
      <c r="AA271" s="42"/>
      <c r="AB271" s="42"/>
      <c r="AC271" s="44"/>
      <c r="AD271" s="42"/>
      <c r="AE271" s="42"/>
      <c r="AF271" s="42"/>
      <c r="AG271" s="42"/>
      <c r="AH271" s="33"/>
      <c r="AI271" s="32"/>
      <c r="AJ271" s="42"/>
    </row>
    <row r="272" customFormat="false" ht="15.75" hidden="false" customHeight="true" outlineLevel="0" collapsed="false">
      <c r="A272" s="45"/>
      <c r="B272" s="45"/>
      <c r="C272" s="18"/>
      <c r="D272" s="18"/>
      <c r="E272" s="18"/>
      <c r="F272" s="161"/>
      <c r="G272" s="157"/>
      <c r="H272" s="157"/>
      <c r="I272" s="18"/>
      <c r="J272" s="45"/>
      <c r="K272" s="45"/>
      <c r="L272" s="45"/>
      <c r="M272" s="60"/>
      <c r="N272" s="157"/>
      <c r="O272" s="41"/>
      <c r="P272" s="95"/>
      <c r="Q272" s="45"/>
      <c r="R272" s="95"/>
      <c r="S272" s="45"/>
      <c r="T272" s="95"/>
      <c r="U272" s="42"/>
      <c r="V272" s="42"/>
      <c r="W272" s="95"/>
      <c r="X272" s="42"/>
      <c r="Y272" s="42"/>
      <c r="Z272" s="42"/>
      <c r="AA272" s="42"/>
      <c r="AB272" s="42"/>
      <c r="AC272" s="44"/>
      <c r="AD272" s="42"/>
      <c r="AE272" s="42"/>
      <c r="AF272" s="42"/>
      <c r="AG272" s="42"/>
      <c r="AH272" s="33"/>
      <c r="AI272" s="32"/>
      <c r="AJ272" s="42"/>
    </row>
    <row r="273" customFormat="false" ht="15.75" hidden="false" customHeight="true" outlineLevel="0" collapsed="false">
      <c r="A273" s="45"/>
      <c r="B273" s="45"/>
      <c r="C273" s="18"/>
      <c r="D273" s="18"/>
      <c r="E273" s="18"/>
      <c r="F273" s="161"/>
      <c r="G273" s="157"/>
      <c r="H273" s="157"/>
      <c r="I273" s="18"/>
      <c r="J273" s="45"/>
      <c r="K273" s="45"/>
      <c r="L273" s="45"/>
      <c r="M273" s="60"/>
      <c r="N273" s="157"/>
      <c r="O273" s="41"/>
      <c r="P273" s="95"/>
      <c r="Q273" s="45"/>
      <c r="R273" s="95"/>
      <c r="S273" s="45"/>
      <c r="T273" s="95"/>
      <c r="U273" s="42"/>
      <c r="V273" s="42"/>
      <c r="W273" s="95"/>
      <c r="X273" s="42"/>
      <c r="Y273" s="42"/>
      <c r="Z273" s="42"/>
      <c r="AA273" s="42"/>
      <c r="AB273" s="42"/>
      <c r="AC273" s="44"/>
      <c r="AD273" s="42"/>
      <c r="AE273" s="42"/>
      <c r="AF273" s="42"/>
      <c r="AG273" s="42"/>
      <c r="AH273" s="33"/>
      <c r="AI273" s="32"/>
      <c r="AJ273" s="42"/>
    </row>
    <row r="274" customFormat="false" ht="15.75" hidden="false" customHeight="true" outlineLevel="0" collapsed="false">
      <c r="A274" s="45"/>
      <c r="B274" s="45"/>
      <c r="C274" s="18"/>
      <c r="D274" s="18"/>
      <c r="E274" s="18"/>
      <c r="F274" s="161"/>
      <c r="G274" s="157"/>
      <c r="H274" s="157"/>
      <c r="I274" s="18"/>
      <c r="J274" s="45"/>
      <c r="K274" s="45"/>
      <c r="L274" s="45"/>
      <c r="M274" s="60"/>
      <c r="N274" s="157"/>
      <c r="O274" s="41"/>
      <c r="P274" s="95"/>
      <c r="Q274" s="45"/>
      <c r="R274" s="95"/>
      <c r="S274" s="45"/>
      <c r="T274" s="95"/>
      <c r="U274" s="42"/>
      <c r="V274" s="42"/>
      <c r="W274" s="95"/>
      <c r="X274" s="42"/>
      <c r="Y274" s="42"/>
      <c r="Z274" s="42"/>
      <c r="AA274" s="42"/>
      <c r="AB274" s="42"/>
      <c r="AC274" s="44"/>
      <c r="AD274" s="42"/>
      <c r="AE274" s="42"/>
      <c r="AF274" s="42"/>
      <c r="AG274" s="42"/>
      <c r="AH274" s="33"/>
      <c r="AI274" s="32"/>
      <c r="AJ274" s="42"/>
    </row>
    <row r="275" customFormat="false" ht="15.75" hidden="false" customHeight="true" outlineLevel="0" collapsed="false">
      <c r="A275" s="45"/>
      <c r="B275" s="45"/>
      <c r="C275" s="18"/>
      <c r="D275" s="18"/>
      <c r="E275" s="18"/>
      <c r="F275" s="161"/>
      <c r="G275" s="157"/>
      <c r="H275" s="157"/>
      <c r="I275" s="18"/>
      <c r="J275" s="45"/>
      <c r="K275" s="45"/>
      <c r="L275" s="45"/>
      <c r="M275" s="60"/>
      <c r="N275" s="157"/>
      <c r="O275" s="41"/>
      <c r="P275" s="95"/>
      <c r="Q275" s="45"/>
      <c r="R275" s="95"/>
      <c r="S275" s="45"/>
      <c r="T275" s="95"/>
      <c r="U275" s="42"/>
      <c r="V275" s="42"/>
      <c r="W275" s="95"/>
      <c r="X275" s="42"/>
      <c r="Y275" s="42"/>
      <c r="Z275" s="42"/>
      <c r="AA275" s="42"/>
      <c r="AB275" s="42"/>
      <c r="AC275" s="44"/>
      <c r="AD275" s="42"/>
      <c r="AE275" s="42"/>
      <c r="AF275" s="42"/>
      <c r="AG275" s="42"/>
      <c r="AH275" s="33"/>
      <c r="AI275" s="32"/>
      <c r="AJ275" s="42"/>
    </row>
    <row r="276" customFormat="false" ht="15.75" hidden="false" customHeight="true" outlineLevel="0" collapsed="false">
      <c r="A276" s="45"/>
      <c r="B276" s="45"/>
      <c r="C276" s="18"/>
      <c r="D276" s="18"/>
      <c r="E276" s="18"/>
      <c r="F276" s="161"/>
      <c r="G276" s="157"/>
      <c r="H276" s="157"/>
      <c r="I276" s="18"/>
      <c r="J276" s="45"/>
      <c r="K276" s="45"/>
      <c r="L276" s="45"/>
      <c r="M276" s="60"/>
      <c r="N276" s="157"/>
      <c r="O276" s="41"/>
      <c r="P276" s="95"/>
      <c r="Q276" s="45"/>
      <c r="R276" s="95"/>
      <c r="S276" s="45"/>
      <c r="T276" s="95"/>
      <c r="U276" s="42"/>
      <c r="V276" s="42"/>
      <c r="W276" s="95"/>
      <c r="X276" s="42"/>
      <c r="Y276" s="42"/>
      <c r="Z276" s="42"/>
      <c r="AA276" s="42"/>
      <c r="AB276" s="42"/>
      <c r="AC276" s="44"/>
      <c r="AD276" s="42"/>
      <c r="AE276" s="42"/>
      <c r="AF276" s="42"/>
      <c r="AG276" s="42"/>
      <c r="AH276" s="33"/>
      <c r="AI276" s="32"/>
      <c r="AJ276" s="42"/>
    </row>
    <row r="277" customFormat="false" ht="15.75" hidden="false" customHeight="true" outlineLevel="0" collapsed="false">
      <c r="A277" s="45"/>
      <c r="B277" s="45"/>
      <c r="C277" s="18"/>
      <c r="D277" s="18"/>
      <c r="E277" s="18"/>
      <c r="F277" s="161"/>
      <c r="G277" s="157"/>
      <c r="H277" s="157"/>
      <c r="I277" s="18"/>
      <c r="J277" s="45"/>
      <c r="K277" s="45"/>
      <c r="L277" s="45"/>
      <c r="M277" s="60"/>
      <c r="N277" s="157"/>
      <c r="O277" s="41"/>
      <c r="P277" s="95"/>
      <c r="Q277" s="45"/>
      <c r="R277" s="95"/>
      <c r="S277" s="45"/>
      <c r="T277" s="95"/>
      <c r="U277" s="42"/>
      <c r="V277" s="42"/>
      <c r="W277" s="95"/>
      <c r="X277" s="42"/>
      <c r="Y277" s="42"/>
      <c r="Z277" s="42"/>
      <c r="AA277" s="42"/>
      <c r="AB277" s="42"/>
      <c r="AC277" s="44"/>
      <c r="AD277" s="42"/>
      <c r="AE277" s="42"/>
      <c r="AF277" s="42"/>
      <c r="AG277" s="42"/>
      <c r="AH277" s="33"/>
      <c r="AI277" s="32"/>
      <c r="AJ277" s="42"/>
    </row>
    <row r="278" customFormat="false" ht="15.75" hidden="false" customHeight="true" outlineLevel="0" collapsed="false">
      <c r="A278" s="45"/>
      <c r="B278" s="45"/>
      <c r="C278" s="18"/>
      <c r="D278" s="18"/>
      <c r="E278" s="18"/>
      <c r="F278" s="161"/>
      <c r="G278" s="157"/>
      <c r="H278" s="157"/>
      <c r="I278" s="18"/>
      <c r="J278" s="45"/>
      <c r="K278" s="45"/>
      <c r="L278" s="45"/>
      <c r="M278" s="60"/>
      <c r="N278" s="157"/>
      <c r="O278" s="41"/>
      <c r="P278" s="95"/>
      <c r="Q278" s="45"/>
      <c r="R278" s="95"/>
      <c r="S278" s="45"/>
      <c r="T278" s="95"/>
      <c r="U278" s="42"/>
      <c r="V278" s="42"/>
      <c r="W278" s="95"/>
      <c r="X278" s="42"/>
      <c r="Y278" s="42"/>
      <c r="Z278" s="42"/>
      <c r="AA278" s="42"/>
      <c r="AB278" s="42"/>
      <c r="AC278" s="44"/>
      <c r="AD278" s="42"/>
      <c r="AE278" s="42"/>
      <c r="AF278" s="42"/>
      <c r="AG278" s="42"/>
      <c r="AH278" s="33"/>
      <c r="AI278" s="32"/>
      <c r="AJ278" s="42"/>
    </row>
    <row r="279" customFormat="false" ht="15.75" hidden="false" customHeight="true" outlineLevel="0" collapsed="false">
      <c r="A279" s="45"/>
      <c r="B279" s="45"/>
      <c r="C279" s="18"/>
      <c r="D279" s="18"/>
      <c r="E279" s="18"/>
      <c r="F279" s="161"/>
      <c r="G279" s="157"/>
      <c r="H279" s="157"/>
      <c r="I279" s="18"/>
      <c r="J279" s="45"/>
      <c r="K279" s="45"/>
      <c r="L279" s="45"/>
      <c r="M279" s="60"/>
      <c r="N279" s="157"/>
      <c r="O279" s="41"/>
      <c r="P279" s="95"/>
      <c r="Q279" s="45"/>
      <c r="R279" s="95"/>
      <c r="S279" s="45"/>
      <c r="T279" s="95"/>
      <c r="U279" s="42"/>
      <c r="V279" s="42"/>
      <c r="W279" s="95"/>
      <c r="X279" s="42"/>
      <c r="Y279" s="42"/>
      <c r="Z279" s="42"/>
      <c r="AA279" s="42"/>
      <c r="AB279" s="42"/>
      <c r="AC279" s="44"/>
      <c r="AD279" s="42"/>
      <c r="AE279" s="42"/>
      <c r="AF279" s="42"/>
      <c r="AG279" s="42"/>
      <c r="AH279" s="33"/>
      <c r="AI279" s="32"/>
      <c r="AJ279" s="42"/>
    </row>
    <row r="280" customFormat="false" ht="15.75" hidden="false" customHeight="true" outlineLevel="0" collapsed="false">
      <c r="A280" s="45"/>
      <c r="B280" s="45"/>
      <c r="C280" s="18"/>
      <c r="D280" s="18"/>
      <c r="E280" s="18"/>
      <c r="F280" s="161"/>
      <c r="G280" s="157"/>
      <c r="H280" s="157"/>
      <c r="I280" s="18"/>
      <c r="J280" s="45"/>
      <c r="K280" s="45"/>
      <c r="L280" s="45"/>
      <c r="M280" s="60"/>
      <c r="N280" s="157"/>
      <c r="O280" s="41"/>
      <c r="P280" s="95"/>
      <c r="Q280" s="45"/>
      <c r="R280" s="95"/>
      <c r="S280" s="45"/>
      <c r="T280" s="95"/>
      <c r="U280" s="42"/>
      <c r="V280" s="42"/>
      <c r="W280" s="95"/>
      <c r="X280" s="42"/>
      <c r="Y280" s="42"/>
      <c r="Z280" s="42"/>
      <c r="AA280" s="42"/>
      <c r="AB280" s="42"/>
      <c r="AC280" s="44"/>
      <c r="AD280" s="42"/>
      <c r="AE280" s="42"/>
      <c r="AF280" s="42"/>
      <c r="AG280" s="42"/>
      <c r="AH280" s="33"/>
      <c r="AI280" s="32"/>
      <c r="AJ280" s="42"/>
    </row>
    <row r="281" customFormat="false" ht="15.75" hidden="false" customHeight="true" outlineLevel="0" collapsed="false">
      <c r="A281" s="42"/>
      <c r="B281" s="42"/>
      <c r="C281" s="18"/>
      <c r="D281" s="18"/>
      <c r="E281" s="18"/>
      <c r="F281" s="161"/>
      <c r="G281" s="42"/>
      <c r="H281" s="42"/>
      <c r="I281" s="18"/>
      <c r="J281" s="42"/>
      <c r="K281" s="42"/>
      <c r="L281" s="42"/>
      <c r="M281" s="42"/>
      <c r="N281" s="42"/>
      <c r="O281" s="41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4"/>
      <c r="AD281" s="42"/>
      <c r="AE281" s="42"/>
      <c r="AF281" s="42"/>
      <c r="AG281" s="42"/>
      <c r="AH281" s="33"/>
      <c r="AI281" s="32"/>
      <c r="AJ281" s="42"/>
    </row>
    <row r="282" customFormat="false" ht="15.75" hidden="false" customHeight="true" outlineLevel="0" collapsed="false">
      <c r="A282" s="42"/>
      <c r="B282" s="42"/>
      <c r="C282" s="18"/>
      <c r="D282" s="18"/>
      <c r="E282" s="18"/>
      <c r="F282" s="161"/>
      <c r="G282" s="42"/>
      <c r="H282" s="42"/>
      <c r="I282" s="18"/>
      <c r="J282" s="42"/>
      <c r="K282" s="42"/>
      <c r="L282" s="42"/>
      <c r="M282" s="42"/>
      <c r="N282" s="42"/>
      <c r="O282" s="41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4"/>
      <c r="AD282" s="42"/>
      <c r="AE282" s="42"/>
      <c r="AF282" s="42"/>
      <c r="AG282" s="42"/>
      <c r="AH282" s="33"/>
      <c r="AI282" s="32"/>
      <c r="AJ282" s="42"/>
    </row>
    <row r="283" customFormat="false" ht="15.75" hidden="false" customHeight="true" outlineLevel="0" collapsed="false">
      <c r="A283" s="42"/>
      <c r="B283" s="42"/>
      <c r="C283" s="18"/>
      <c r="D283" s="18"/>
      <c r="E283" s="18"/>
      <c r="F283" s="161"/>
      <c r="G283" s="42"/>
      <c r="H283" s="42"/>
      <c r="I283" s="18"/>
      <c r="J283" s="42"/>
      <c r="K283" s="42"/>
      <c r="L283" s="42"/>
      <c r="M283" s="42"/>
      <c r="N283" s="42"/>
      <c r="O283" s="41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4"/>
      <c r="AD283" s="42"/>
      <c r="AE283" s="42"/>
      <c r="AF283" s="42"/>
      <c r="AG283" s="42"/>
      <c r="AH283" s="33"/>
      <c r="AI283" s="32"/>
      <c r="AJ283" s="42"/>
    </row>
    <row r="284" customFormat="false" ht="15.75" hidden="false" customHeight="true" outlineLevel="0" collapsed="false">
      <c r="A284" s="42"/>
      <c r="B284" s="42"/>
      <c r="C284" s="18"/>
      <c r="D284" s="18"/>
      <c r="E284" s="18"/>
      <c r="F284" s="161"/>
      <c r="G284" s="42"/>
      <c r="H284" s="42"/>
      <c r="I284" s="18"/>
      <c r="J284" s="42"/>
      <c r="K284" s="42"/>
      <c r="L284" s="42"/>
      <c r="M284" s="42"/>
      <c r="N284" s="42"/>
      <c r="O284" s="41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4"/>
      <c r="AD284" s="42"/>
      <c r="AE284" s="42"/>
      <c r="AF284" s="42"/>
      <c r="AG284" s="42"/>
      <c r="AH284" s="33"/>
      <c r="AI284" s="32"/>
      <c r="AJ284" s="42"/>
    </row>
    <row r="285" customFormat="false" ht="15.75" hidden="false" customHeight="true" outlineLevel="0" collapsed="false">
      <c r="A285" s="42"/>
      <c r="B285" s="42"/>
      <c r="C285" s="18"/>
      <c r="D285" s="18"/>
      <c r="E285" s="18"/>
      <c r="F285" s="161"/>
      <c r="G285" s="42"/>
      <c r="H285" s="42"/>
      <c r="I285" s="18"/>
      <c r="J285" s="42"/>
      <c r="K285" s="42"/>
      <c r="L285" s="42"/>
      <c r="M285" s="42"/>
      <c r="N285" s="42"/>
      <c r="O285" s="41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4"/>
      <c r="AD285" s="42"/>
      <c r="AE285" s="42"/>
      <c r="AF285" s="42"/>
      <c r="AG285" s="42"/>
      <c r="AH285" s="33"/>
      <c r="AI285" s="32"/>
      <c r="AJ285" s="42"/>
    </row>
    <row r="286" customFormat="false" ht="15.75" hidden="false" customHeight="true" outlineLevel="0" collapsed="false">
      <c r="A286" s="42"/>
      <c r="B286" s="42"/>
      <c r="C286" s="18"/>
      <c r="D286" s="18"/>
      <c r="E286" s="18"/>
      <c r="F286" s="161"/>
      <c r="G286" s="42"/>
      <c r="H286" s="42"/>
      <c r="I286" s="18"/>
      <c r="J286" s="42"/>
      <c r="K286" s="42"/>
      <c r="L286" s="42"/>
      <c r="M286" s="42"/>
      <c r="N286" s="42"/>
      <c r="O286" s="41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4"/>
      <c r="AD286" s="42"/>
      <c r="AE286" s="42"/>
      <c r="AF286" s="42"/>
      <c r="AG286" s="42"/>
      <c r="AH286" s="33"/>
      <c r="AI286" s="32"/>
      <c r="AJ286" s="42"/>
    </row>
    <row r="287" customFormat="false" ht="15.75" hidden="false" customHeight="true" outlineLevel="0" collapsed="false">
      <c r="A287" s="42"/>
      <c r="B287" s="42"/>
      <c r="C287" s="18"/>
      <c r="D287" s="18"/>
      <c r="E287" s="18"/>
      <c r="F287" s="161"/>
      <c r="G287" s="42"/>
      <c r="H287" s="42"/>
      <c r="I287" s="18"/>
      <c r="J287" s="42"/>
      <c r="K287" s="42"/>
      <c r="L287" s="42"/>
      <c r="M287" s="42"/>
      <c r="N287" s="42"/>
      <c r="O287" s="41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4"/>
      <c r="AD287" s="42"/>
      <c r="AE287" s="42"/>
      <c r="AF287" s="42"/>
      <c r="AG287" s="42"/>
      <c r="AH287" s="33"/>
      <c r="AI287" s="32"/>
      <c r="AJ287" s="42"/>
    </row>
    <row r="288" customFormat="false" ht="15.75" hidden="false" customHeight="true" outlineLevel="0" collapsed="false">
      <c r="A288" s="42"/>
      <c r="B288" s="42"/>
      <c r="C288" s="18"/>
      <c r="D288" s="18"/>
      <c r="E288" s="18"/>
      <c r="F288" s="161"/>
      <c r="G288" s="42"/>
      <c r="H288" s="42"/>
      <c r="I288" s="18"/>
      <c r="J288" s="42"/>
      <c r="K288" s="42"/>
      <c r="L288" s="42"/>
      <c r="M288" s="42"/>
      <c r="N288" s="42"/>
      <c r="O288" s="41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4"/>
      <c r="AD288" s="42"/>
      <c r="AE288" s="42"/>
      <c r="AF288" s="42"/>
      <c r="AG288" s="42"/>
      <c r="AH288" s="33"/>
      <c r="AI288" s="32"/>
      <c r="AJ288" s="42"/>
    </row>
    <row r="289" customFormat="false" ht="15.75" hidden="false" customHeight="true" outlineLevel="0" collapsed="false">
      <c r="A289" s="42"/>
      <c r="B289" s="42"/>
      <c r="C289" s="18"/>
      <c r="D289" s="18"/>
      <c r="E289" s="18"/>
      <c r="F289" s="161"/>
      <c r="G289" s="42"/>
      <c r="H289" s="42"/>
      <c r="I289" s="18"/>
      <c r="J289" s="42"/>
      <c r="K289" s="42"/>
      <c r="L289" s="42"/>
      <c r="M289" s="42"/>
      <c r="N289" s="42"/>
      <c r="O289" s="41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4"/>
      <c r="AD289" s="42"/>
      <c r="AE289" s="42"/>
      <c r="AF289" s="42"/>
      <c r="AG289" s="42"/>
      <c r="AH289" s="33"/>
      <c r="AI289" s="32"/>
      <c r="AJ289" s="42"/>
    </row>
    <row r="290" customFormat="false" ht="15.75" hidden="false" customHeight="true" outlineLevel="0" collapsed="false">
      <c r="A290" s="42"/>
      <c r="B290" s="42"/>
      <c r="C290" s="18"/>
      <c r="D290" s="18"/>
      <c r="E290" s="18"/>
      <c r="F290" s="161"/>
      <c r="G290" s="42"/>
      <c r="H290" s="42"/>
      <c r="I290" s="18"/>
      <c r="J290" s="42"/>
      <c r="K290" s="42"/>
      <c r="L290" s="42"/>
      <c r="M290" s="42"/>
      <c r="N290" s="42"/>
      <c r="O290" s="41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4"/>
      <c r="AD290" s="42"/>
      <c r="AE290" s="42"/>
      <c r="AF290" s="42"/>
      <c r="AG290" s="42"/>
      <c r="AH290" s="33"/>
      <c r="AI290" s="32"/>
      <c r="AJ290" s="42"/>
    </row>
    <row r="291" customFormat="false" ht="15.75" hidden="false" customHeight="true" outlineLevel="0" collapsed="false">
      <c r="A291" s="42"/>
      <c r="B291" s="42"/>
      <c r="C291" s="18"/>
      <c r="D291" s="18"/>
      <c r="E291" s="18"/>
      <c r="F291" s="161"/>
      <c r="G291" s="42"/>
      <c r="H291" s="42"/>
      <c r="I291" s="18"/>
      <c r="J291" s="42"/>
      <c r="K291" s="42"/>
      <c r="L291" s="42"/>
      <c r="M291" s="42"/>
      <c r="N291" s="42"/>
      <c r="O291" s="41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4"/>
      <c r="AD291" s="42"/>
      <c r="AE291" s="42"/>
      <c r="AF291" s="42"/>
      <c r="AG291" s="42"/>
      <c r="AH291" s="33"/>
      <c r="AI291" s="32"/>
      <c r="AJ291" s="42"/>
    </row>
    <row r="292" customFormat="false" ht="15.75" hidden="false" customHeight="true" outlineLevel="0" collapsed="false">
      <c r="A292" s="42"/>
      <c r="B292" s="42"/>
      <c r="C292" s="18"/>
      <c r="D292" s="18"/>
      <c r="E292" s="18"/>
      <c r="F292" s="161"/>
      <c r="G292" s="42"/>
      <c r="H292" s="42"/>
      <c r="I292" s="18"/>
      <c r="J292" s="42"/>
      <c r="K292" s="42"/>
      <c r="L292" s="42"/>
      <c r="M292" s="42"/>
      <c r="N292" s="42"/>
      <c r="O292" s="41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4"/>
      <c r="AD292" s="42"/>
      <c r="AE292" s="42"/>
      <c r="AF292" s="42"/>
      <c r="AG292" s="42"/>
      <c r="AH292" s="33"/>
      <c r="AI292" s="32"/>
      <c r="AJ292" s="42"/>
    </row>
    <row r="293" customFormat="false" ht="15.75" hidden="false" customHeight="true" outlineLevel="0" collapsed="false">
      <c r="A293" s="42"/>
      <c r="B293" s="42"/>
      <c r="C293" s="18"/>
      <c r="D293" s="18"/>
      <c r="E293" s="18"/>
      <c r="F293" s="161"/>
      <c r="G293" s="42"/>
      <c r="H293" s="42"/>
      <c r="I293" s="18"/>
      <c r="J293" s="42"/>
      <c r="K293" s="42"/>
      <c r="L293" s="42"/>
      <c r="M293" s="42"/>
      <c r="N293" s="42"/>
      <c r="O293" s="41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4"/>
      <c r="AD293" s="42"/>
      <c r="AE293" s="42"/>
      <c r="AF293" s="42"/>
      <c r="AG293" s="42"/>
      <c r="AH293" s="33"/>
      <c r="AI293" s="32"/>
      <c r="AJ293" s="42"/>
    </row>
    <row r="294" customFormat="false" ht="15.75" hidden="false" customHeight="true" outlineLevel="0" collapsed="false">
      <c r="A294" s="42"/>
      <c r="B294" s="42"/>
      <c r="C294" s="18"/>
      <c r="D294" s="18"/>
      <c r="E294" s="18"/>
      <c r="F294" s="161"/>
      <c r="G294" s="42"/>
      <c r="H294" s="42"/>
      <c r="I294" s="18"/>
      <c r="J294" s="42"/>
      <c r="K294" s="42"/>
      <c r="L294" s="42"/>
      <c r="M294" s="42"/>
      <c r="N294" s="42"/>
      <c r="O294" s="41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4"/>
      <c r="AD294" s="42"/>
      <c r="AE294" s="42"/>
      <c r="AF294" s="42"/>
      <c r="AG294" s="42"/>
      <c r="AH294" s="33"/>
      <c r="AI294" s="32"/>
      <c r="AJ294" s="42"/>
    </row>
    <row r="295" customFormat="false" ht="15.75" hidden="false" customHeight="true" outlineLevel="0" collapsed="false">
      <c r="A295" s="42"/>
      <c r="B295" s="42"/>
      <c r="C295" s="18"/>
      <c r="D295" s="18"/>
      <c r="E295" s="18"/>
      <c r="F295" s="161"/>
      <c r="G295" s="42"/>
      <c r="H295" s="42"/>
      <c r="I295" s="18"/>
      <c r="J295" s="42"/>
      <c r="K295" s="42"/>
      <c r="L295" s="42"/>
      <c r="M295" s="42"/>
      <c r="N295" s="42"/>
      <c r="O295" s="41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4"/>
      <c r="AD295" s="42"/>
      <c r="AE295" s="42"/>
      <c r="AF295" s="42"/>
      <c r="AG295" s="42"/>
      <c r="AH295" s="33"/>
      <c r="AI295" s="32"/>
      <c r="AJ295" s="42"/>
    </row>
    <row r="296" customFormat="false" ht="15.75" hidden="false" customHeight="true" outlineLevel="0" collapsed="false">
      <c r="A296" s="42"/>
      <c r="B296" s="42"/>
      <c r="C296" s="18"/>
      <c r="D296" s="18"/>
      <c r="E296" s="18"/>
      <c r="F296" s="161"/>
      <c r="G296" s="42"/>
      <c r="H296" s="42"/>
      <c r="I296" s="18"/>
      <c r="J296" s="42"/>
      <c r="K296" s="42"/>
      <c r="L296" s="42"/>
      <c r="M296" s="42"/>
      <c r="N296" s="42"/>
      <c r="O296" s="41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4"/>
      <c r="AD296" s="42"/>
      <c r="AE296" s="42"/>
      <c r="AF296" s="42"/>
      <c r="AG296" s="42"/>
      <c r="AH296" s="33"/>
      <c r="AI296" s="32"/>
      <c r="AJ296" s="42"/>
    </row>
    <row r="297" customFormat="false" ht="15.75" hidden="false" customHeight="true" outlineLevel="0" collapsed="false">
      <c r="AC297" s="44"/>
      <c r="AH297" s="36"/>
      <c r="AI297" s="36"/>
    </row>
    <row r="298" customFormat="false" ht="15.75" hidden="false" customHeight="true" outlineLevel="0" collapsed="false">
      <c r="AC298" s="44"/>
      <c r="AH298" s="36"/>
      <c r="AI298" s="36"/>
    </row>
    <row r="299" customFormat="false" ht="15.75" hidden="false" customHeight="true" outlineLevel="0" collapsed="false">
      <c r="AC299" s="44"/>
      <c r="AH299" s="36"/>
      <c r="AI299" s="36"/>
    </row>
    <row r="300" customFormat="false" ht="15.75" hidden="false" customHeight="true" outlineLevel="0" collapsed="false">
      <c r="AC300" s="44"/>
      <c r="AH300" s="36"/>
      <c r="AI300" s="36"/>
    </row>
    <row r="301" customFormat="false" ht="15.75" hidden="false" customHeight="true" outlineLevel="0" collapsed="false">
      <c r="AC301" s="44"/>
      <c r="AH301" s="36"/>
      <c r="AI301" s="36"/>
    </row>
    <row r="302" customFormat="false" ht="15.75" hidden="false" customHeight="true" outlineLevel="0" collapsed="false">
      <c r="AC302" s="44"/>
      <c r="AH302" s="36"/>
      <c r="AI302" s="36"/>
    </row>
    <row r="303" customFormat="false" ht="15.75" hidden="false" customHeight="true" outlineLevel="0" collapsed="false">
      <c r="AC303" s="44"/>
      <c r="AH303" s="36"/>
      <c r="AI303" s="36"/>
    </row>
    <row r="304" customFormat="false" ht="15.75" hidden="false" customHeight="true" outlineLevel="0" collapsed="false">
      <c r="AC304" s="44"/>
      <c r="AH304" s="36"/>
      <c r="AI304" s="36"/>
    </row>
    <row r="305" customFormat="false" ht="15.75" hidden="false" customHeight="true" outlineLevel="0" collapsed="false">
      <c r="AC305" s="44"/>
      <c r="AH305" s="36"/>
      <c r="AI305" s="36"/>
    </row>
    <row r="306" customFormat="false" ht="15.75" hidden="false" customHeight="true" outlineLevel="0" collapsed="false">
      <c r="AC306" s="44"/>
      <c r="AH306" s="36"/>
      <c r="AI306" s="36"/>
    </row>
    <row r="307" customFormat="false" ht="15.75" hidden="false" customHeight="true" outlineLevel="0" collapsed="false">
      <c r="AC307" s="44"/>
      <c r="AH307" s="36"/>
      <c r="AI307" s="36"/>
    </row>
    <row r="308" customFormat="false" ht="15.75" hidden="false" customHeight="true" outlineLevel="0" collapsed="false">
      <c r="AC308" s="44"/>
      <c r="AH308" s="36"/>
      <c r="AI308" s="36"/>
    </row>
    <row r="309" customFormat="false" ht="15.75" hidden="false" customHeight="true" outlineLevel="0" collapsed="false">
      <c r="AC309" s="44"/>
      <c r="AH309" s="36"/>
      <c r="AI309" s="36"/>
    </row>
    <row r="310" customFormat="false" ht="15.75" hidden="false" customHeight="true" outlineLevel="0" collapsed="false">
      <c r="AC310" s="44"/>
      <c r="AH310" s="36"/>
      <c r="AI310" s="36"/>
    </row>
    <row r="311" customFormat="false" ht="15.75" hidden="false" customHeight="true" outlineLevel="0" collapsed="false">
      <c r="AC311" s="44"/>
      <c r="AH311" s="36"/>
      <c r="AI311" s="36"/>
    </row>
    <row r="312" customFormat="false" ht="15.75" hidden="false" customHeight="true" outlineLevel="0" collapsed="false">
      <c r="AC312" s="44"/>
      <c r="AH312" s="36"/>
      <c r="AI312" s="36"/>
    </row>
    <row r="313" customFormat="false" ht="15.75" hidden="false" customHeight="true" outlineLevel="0" collapsed="false">
      <c r="AC313" s="44"/>
      <c r="AH313" s="36"/>
      <c r="AI313" s="36"/>
    </row>
    <row r="314" customFormat="false" ht="15.75" hidden="false" customHeight="true" outlineLevel="0" collapsed="false">
      <c r="AC314" s="44"/>
      <c r="AH314" s="36"/>
      <c r="AI314" s="36"/>
    </row>
    <row r="315" customFormat="false" ht="15.75" hidden="false" customHeight="true" outlineLevel="0" collapsed="false">
      <c r="AC315" s="44"/>
      <c r="AH315" s="36"/>
      <c r="AI315" s="36"/>
    </row>
    <row r="316" customFormat="false" ht="15.75" hidden="false" customHeight="true" outlineLevel="0" collapsed="false">
      <c r="AC316" s="44"/>
      <c r="AH316" s="36"/>
      <c r="AI316" s="36"/>
    </row>
    <row r="317" customFormat="false" ht="15.75" hidden="false" customHeight="true" outlineLevel="0" collapsed="false">
      <c r="AC317" s="44"/>
      <c r="AH317" s="36"/>
      <c r="AI317" s="36"/>
    </row>
    <row r="318" customFormat="false" ht="15.75" hidden="false" customHeight="true" outlineLevel="0" collapsed="false">
      <c r="AC318" s="44"/>
      <c r="AH318" s="36"/>
      <c r="AI318" s="36"/>
    </row>
    <row r="319" customFormat="false" ht="15.75" hidden="false" customHeight="true" outlineLevel="0" collapsed="false">
      <c r="AC319" s="44"/>
      <c r="AH319" s="36"/>
      <c r="AI319" s="36"/>
    </row>
    <row r="320" customFormat="false" ht="15.75" hidden="false" customHeight="true" outlineLevel="0" collapsed="false">
      <c r="AC320" s="44"/>
      <c r="AH320" s="36"/>
      <c r="AI320" s="36"/>
    </row>
    <row r="321" customFormat="false" ht="15.75" hidden="false" customHeight="true" outlineLevel="0" collapsed="false">
      <c r="AC321" s="44"/>
      <c r="AH321" s="36"/>
      <c r="AI321" s="36"/>
    </row>
    <row r="322" customFormat="false" ht="15.75" hidden="false" customHeight="true" outlineLevel="0" collapsed="false">
      <c r="AC322" s="44"/>
      <c r="AH322" s="36"/>
      <c r="AI322" s="36"/>
    </row>
    <row r="323" customFormat="false" ht="15.75" hidden="false" customHeight="true" outlineLevel="0" collapsed="false">
      <c r="AC323" s="44"/>
      <c r="AH323" s="36"/>
      <c r="AI323" s="36"/>
    </row>
    <row r="324" customFormat="false" ht="15.75" hidden="false" customHeight="true" outlineLevel="0" collapsed="false">
      <c r="AC324" s="44"/>
      <c r="AH324" s="36"/>
      <c r="AI324" s="36"/>
    </row>
    <row r="325" customFormat="false" ht="15.75" hidden="false" customHeight="true" outlineLevel="0" collapsed="false">
      <c r="AC325" s="44"/>
      <c r="AH325" s="36"/>
      <c r="AI325" s="36"/>
    </row>
    <row r="326" customFormat="false" ht="15.75" hidden="false" customHeight="true" outlineLevel="0" collapsed="false">
      <c r="AC326" s="44"/>
      <c r="AH326" s="36"/>
      <c r="AI326" s="36"/>
    </row>
    <row r="327" customFormat="false" ht="15.75" hidden="false" customHeight="true" outlineLevel="0" collapsed="false">
      <c r="AC327" s="44"/>
      <c r="AH327" s="36"/>
      <c r="AI327" s="36"/>
    </row>
    <row r="328" customFormat="false" ht="15.75" hidden="false" customHeight="true" outlineLevel="0" collapsed="false">
      <c r="AC328" s="44"/>
      <c r="AH328" s="36"/>
      <c r="AI328" s="36"/>
    </row>
    <row r="329" customFormat="false" ht="15.75" hidden="false" customHeight="true" outlineLevel="0" collapsed="false">
      <c r="AC329" s="44"/>
      <c r="AH329" s="36"/>
      <c r="AI329" s="36"/>
    </row>
    <row r="330" customFormat="false" ht="15.75" hidden="false" customHeight="true" outlineLevel="0" collapsed="false">
      <c r="AC330" s="44"/>
      <c r="AH330" s="36"/>
      <c r="AI330" s="36"/>
    </row>
    <row r="331" customFormat="false" ht="15.75" hidden="false" customHeight="true" outlineLevel="0" collapsed="false">
      <c r="AC331" s="44"/>
      <c r="AH331" s="36"/>
      <c r="AI331" s="36"/>
    </row>
    <row r="332" customFormat="false" ht="15.75" hidden="false" customHeight="true" outlineLevel="0" collapsed="false">
      <c r="AC332" s="44"/>
      <c r="AH332" s="36"/>
      <c r="AI332" s="36"/>
    </row>
    <row r="333" customFormat="false" ht="15.75" hidden="false" customHeight="true" outlineLevel="0" collapsed="false">
      <c r="AC333" s="44"/>
      <c r="AH333" s="36"/>
      <c r="AI333" s="36"/>
    </row>
    <row r="334" customFormat="false" ht="15.75" hidden="false" customHeight="true" outlineLevel="0" collapsed="false">
      <c r="AC334" s="44"/>
      <c r="AH334" s="36"/>
      <c r="AI334" s="36"/>
    </row>
    <row r="335" customFormat="false" ht="15.75" hidden="false" customHeight="true" outlineLevel="0" collapsed="false">
      <c r="AC335" s="44"/>
      <c r="AH335" s="36"/>
      <c r="AI335" s="36"/>
    </row>
    <row r="336" customFormat="false" ht="15.75" hidden="false" customHeight="true" outlineLevel="0" collapsed="false">
      <c r="AC336" s="44"/>
      <c r="AH336" s="36"/>
      <c r="AI336" s="36"/>
    </row>
    <row r="337" customFormat="false" ht="15.75" hidden="false" customHeight="true" outlineLevel="0" collapsed="false">
      <c r="AC337" s="44"/>
      <c r="AH337" s="36"/>
      <c r="AI337" s="36"/>
    </row>
    <row r="338" customFormat="false" ht="15.75" hidden="false" customHeight="true" outlineLevel="0" collapsed="false">
      <c r="AC338" s="44"/>
      <c r="AH338" s="36"/>
      <c r="AI338" s="36"/>
    </row>
    <row r="339" customFormat="false" ht="15.75" hidden="false" customHeight="true" outlineLevel="0" collapsed="false">
      <c r="AC339" s="44"/>
      <c r="AH339" s="36"/>
      <c r="AI339" s="36"/>
    </row>
    <row r="340" customFormat="false" ht="15.75" hidden="false" customHeight="true" outlineLevel="0" collapsed="false">
      <c r="AC340" s="44"/>
      <c r="AH340" s="36"/>
      <c r="AI340" s="36"/>
    </row>
    <row r="341" customFormat="false" ht="15.75" hidden="false" customHeight="true" outlineLevel="0" collapsed="false">
      <c r="AC341" s="44"/>
      <c r="AH341" s="36"/>
      <c r="AI341" s="36"/>
    </row>
    <row r="342" customFormat="false" ht="15.75" hidden="false" customHeight="true" outlineLevel="0" collapsed="false">
      <c r="AC342" s="44"/>
      <c r="AH342" s="36"/>
      <c r="AI342" s="36"/>
    </row>
    <row r="343" customFormat="false" ht="15.75" hidden="false" customHeight="true" outlineLevel="0" collapsed="false">
      <c r="AC343" s="44"/>
      <c r="AH343" s="36"/>
      <c r="AI343" s="36"/>
    </row>
    <row r="344" customFormat="false" ht="15.75" hidden="false" customHeight="true" outlineLevel="0" collapsed="false">
      <c r="AC344" s="44"/>
      <c r="AH344" s="36"/>
      <c r="AI344" s="36"/>
    </row>
    <row r="345" customFormat="false" ht="15.75" hidden="false" customHeight="true" outlineLevel="0" collapsed="false">
      <c r="AC345" s="44"/>
      <c r="AH345" s="36"/>
      <c r="AI345" s="36"/>
    </row>
    <row r="346" customFormat="false" ht="15.75" hidden="false" customHeight="true" outlineLevel="0" collapsed="false">
      <c r="AC346" s="44"/>
      <c r="AH346" s="36"/>
      <c r="AI346" s="36"/>
    </row>
    <row r="347" customFormat="false" ht="15.75" hidden="false" customHeight="true" outlineLevel="0" collapsed="false">
      <c r="AC347" s="44"/>
      <c r="AH347" s="36"/>
      <c r="AI347" s="36"/>
    </row>
    <row r="348" customFormat="false" ht="15.75" hidden="false" customHeight="true" outlineLevel="0" collapsed="false">
      <c r="AC348" s="44"/>
      <c r="AH348" s="36"/>
      <c r="AI348" s="36"/>
    </row>
    <row r="349" customFormat="false" ht="15.75" hidden="false" customHeight="true" outlineLevel="0" collapsed="false">
      <c r="AC349" s="44"/>
      <c r="AH349" s="36"/>
      <c r="AI349" s="36"/>
    </row>
    <row r="350" customFormat="false" ht="15.75" hidden="false" customHeight="true" outlineLevel="0" collapsed="false">
      <c r="AC350" s="44"/>
      <c r="AH350" s="36"/>
      <c r="AI350" s="36"/>
    </row>
    <row r="351" customFormat="false" ht="15.75" hidden="false" customHeight="true" outlineLevel="0" collapsed="false">
      <c r="AC351" s="44"/>
      <c r="AH351" s="36"/>
      <c r="AI351" s="36"/>
    </row>
    <row r="352" customFormat="false" ht="15.75" hidden="false" customHeight="true" outlineLevel="0" collapsed="false">
      <c r="AC352" s="44"/>
      <c r="AH352" s="36"/>
      <c r="AI352" s="36"/>
    </row>
    <row r="353" customFormat="false" ht="15.75" hidden="false" customHeight="true" outlineLevel="0" collapsed="false">
      <c r="AC353" s="44"/>
      <c r="AH353" s="36"/>
      <c r="AI353" s="36"/>
    </row>
    <row r="354" customFormat="false" ht="15.75" hidden="false" customHeight="true" outlineLevel="0" collapsed="false">
      <c r="AC354" s="44"/>
      <c r="AH354" s="36"/>
      <c r="AI354" s="36"/>
    </row>
    <row r="355" customFormat="false" ht="15.75" hidden="false" customHeight="true" outlineLevel="0" collapsed="false">
      <c r="AC355" s="44"/>
      <c r="AH355" s="36"/>
      <c r="AI355" s="36"/>
    </row>
    <row r="356" customFormat="false" ht="15.75" hidden="false" customHeight="true" outlineLevel="0" collapsed="false">
      <c r="AC356" s="44"/>
      <c r="AH356" s="36"/>
      <c r="AI356" s="36"/>
    </row>
    <row r="357" customFormat="false" ht="15.75" hidden="false" customHeight="true" outlineLevel="0" collapsed="false">
      <c r="AC357" s="44"/>
      <c r="AH357" s="36"/>
      <c r="AI357" s="36"/>
    </row>
    <row r="358" customFormat="false" ht="15.75" hidden="false" customHeight="true" outlineLevel="0" collapsed="false">
      <c r="AC358" s="44"/>
      <c r="AH358" s="36"/>
      <c r="AI358" s="36"/>
    </row>
    <row r="359" customFormat="false" ht="15.75" hidden="false" customHeight="true" outlineLevel="0" collapsed="false">
      <c r="AC359" s="44"/>
      <c r="AH359" s="36"/>
      <c r="AI359" s="36"/>
    </row>
    <row r="360" customFormat="false" ht="15.75" hidden="false" customHeight="true" outlineLevel="0" collapsed="false">
      <c r="AC360" s="44"/>
      <c r="AH360" s="36"/>
      <c r="AI360" s="36"/>
    </row>
    <row r="361" customFormat="false" ht="15.75" hidden="false" customHeight="true" outlineLevel="0" collapsed="false">
      <c r="AC361" s="44"/>
      <c r="AH361" s="36"/>
      <c r="AI361" s="36"/>
    </row>
    <row r="362" customFormat="false" ht="15.75" hidden="false" customHeight="true" outlineLevel="0" collapsed="false">
      <c r="AC362" s="44"/>
      <c r="AH362" s="36"/>
      <c r="AI362" s="36"/>
    </row>
    <row r="363" customFormat="false" ht="15.75" hidden="false" customHeight="true" outlineLevel="0" collapsed="false">
      <c r="AC363" s="44"/>
      <c r="AH363" s="36"/>
      <c r="AI363" s="36"/>
    </row>
    <row r="364" customFormat="false" ht="15.75" hidden="false" customHeight="true" outlineLevel="0" collapsed="false">
      <c r="AC364" s="44"/>
      <c r="AH364" s="36"/>
      <c r="AI364" s="36"/>
    </row>
    <row r="365" customFormat="false" ht="15.75" hidden="false" customHeight="true" outlineLevel="0" collapsed="false">
      <c r="AC365" s="44"/>
      <c r="AH365" s="36"/>
      <c r="AI365" s="36"/>
    </row>
    <row r="366" customFormat="false" ht="15.75" hidden="false" customHeight="true" outlineLevel="0" collapsed="false">
      <c r="AC366" s="44"/>
      <c r="AH366" s="36"/>
      <c r="AI366" s="36"/>
    </row>
    <row r="367" customFormat="false" ht="15.75" hidden="false" customHeight="true" outlineLevel="0" collapsed="false">
      <c r="AC367" s="44"/>
      <c r="AH367" s="36"/>
      <c r="AI367" s="36"/>
    </row>
    <row r="368" customFormat="false" ht="15.75" hidden="false" customHeight="true" outlineLevel="0" collapsed="false">
      <c r="AC368" s="44"/>
      <c r="AH368" s="36"/>
      <c r="AI368" s="36"/>
    </row>
    <row r="369" customFormat="false" ht="15.75" hidden="false" customHeight="true" outlineLevel="0" collapsed="false">
      <c r="AC369" s="44"/>
      <c r="AH369" s="36"/>
      <c r="AI369" s="36"/>
    </row>
    <row r="370" customFormat="false" ht="15.75" hidden="false" customHeight="true" outlineLevel="0" collapsed="false">
      <c r="AC370" s="44"/>
      <c r="AH370" s="36"/>
      <c r="AI370" s="36"/>
    </row>
    <row r="371" customFormat="false" ht="15.75" hidden="false" customHeight="true" outlineLevel="0" collapsed="false">
      <c r="AC371" s="44"/>
      <c r="AH371" s="36"/>
      <c r="AI371" s="36"/>
    </row>
    <row r="372" customFormat="false" ht="15.75" hidden="false" customHeight="true" outlineLevel="0" collapsed="false">
      <c r="AC372" s="44"/>
      <c r="AH372" s="36"/>
      <c r="AI372" s="36"/>
    </row>
    <row r="373" customFormat="false" ht="15.75" hidden="false" customHeight="true" outlineLevel="0" collapsed="false">
      <c r="AC373" s="44"/>
      <c r="AH373" s="36"/>
      <c r="AI373" s="36"/>
    </row>
    <row r="374" customFormat="false" ht="15.75" hidden="false" customHeight="true" outlineLevel="0" collapsed="false">
      <c r="AC374" s="44"/>
      <c r="AH374" s="36"/>
      <c r="AI374" s="36"/>
    </row>
    <row r="375" customFormat="false" ht="15.75" hidden="false" customHeight="true" outlineLevel="0" collapsed="false">
      <c r="AC375" s="44"/>
      <c r="AH375" s="36"/>
      <c r="AI375" s="36"/>
    </row>
    <row r="376" customFormat="false" ht="15.75" hidden="false" customHeight="true" outlineLevel="0" collapsed="false">
      <c r="AC376" s="44"/>
      <c r="AH376" s="36"/>
      <c r="AI376" s="36"/>
    </row>
    <row r="377" customFormat="false" ht="15.75" hidden="false" customHeight="true" outlineLevel="0" collapsed="false">
      <c r="AC377" s="44"/>
      <c r="AH377" s="36"/>
      <c r="AI377" s="36"/>
    </row>
    <row r="378" customFormat="false" ht="15.75" hidden="false" customHeight="true" outlineLevel="0" collapsed="false">
      <c r="AC378" s="44"/>
      <c r="AH378" s="36"/>
      <c r="AI378" s="36"/>
    </row>
    <row r="379" customFormat="false" ht="15.75" hidden="false" customHeight="true" outlineLevel="0" collapsed="false">
      <c r="AC379" s="44"/>
      <c r="AH379" s="36"/>
      <c r="AI379" s="36"/>
    </row>
    <row r="380" customFormat="false" ht="15.75" hidden="false" customHeight="true" outlineLevel="0" collapsed="false">
      <c r="AC380" s="44"/>
      <c r="AH380" s="36"/>
      <c r="AI380" s="36"/>
    </row>
    <row r="381" customFormat="false" ht="15.75" hidden="false" customHeight="true" outlineLevel="0" collapsed="false">
      <c r="AC381" s="44"/>
      <c r="AH381" s="36"/>
      <c r="AI381" s="36"/>
    </row>
    <row r="382" customFormat="false" ht="15.75" hidden="false" customHeight="true" outlineLevel="0" collapsed="false">
      <c r="AC382" s="44"/>
      <c r="AH382" s="36"/>
      <c r="AI382" s="36"/>
    </row>
    <row r="383" customFormat="false" ht="15.75" hidden="false" customHeight="true" outlineLevel="0" collapsed="false">
      <c r="AC383" s="44"/>
      <c r="AH383" s="36"/>
      <c r="AI383" s="36"/>
    </row>
    <row r="384" customFormat="false" ht="15.75" hidden="false" customHeight="true" outlineLevel="0" collapsed="false">
      <c r="AC384" s="44"/>
      <c r="AH384" s="36"/>
      <c r="AI384" s="36"/>
    </row>
    <row r="385" customFormat="false" ht="15.75" hidden="false" customHeight="true" outlineLevel="0" collapsed="false">
      <c r="AC385" s="44"/>
      <c r="AH385" s="36"/>
      <c r="AI385" s="36"/>
    </row>
    <row r="386" customFormat="false" ht="15.75" hidden="false" customHeight="true" outlineLevel="0" collapsed="false">
      <c r="AC386" s="44"/>
      <c r="AH386" s="36"/>
      <c r="AI386" s="36"/>
    </row>
    <row r="387" customFormat="false" ht="15.75" hidden="false" customHeight="true" outlineLevel="0" collapsed="false">
      <c r="AC387" s="44"/>
      <c r="AH387" s="36"/>
      <c r="AI387" s="36"/>
    </row>
    <row r="388" customFormat="false" ht="15.75" hidden="false" customHeight="true" outlineLevel="0" collapsed="false">
      <c r="AC388" s="44"/>
      <c r="AH388" s="36"/>
      <c r="AI388" s="36"/>
    </row>
    <row r="389" customFormat="false" ht="15.75" hidden="false" customHeight="true" outlineLevel="0" collapsed="false">
      <c r="AC389" s="44"/>
      <c r="AH389" s="36"/>
      <c r="AI389" s="36"/>
    </row>
    <row r="390" customFormat="false" ht="15.75" hidden="false" customHeight="true" outlineLevel="0" collapsed="false">
      <c r="AC390" s="44"/>
      <c r="AH390" s="36"/>
      <c r="AI390" s="36"/>
    </row>
    <row r="391" customFormat="false" ht="15.75" hidden="false" customHeight="true" outlineLevel="0" collapsed="false">
      <c r="AC391" s="44"/>
      <c r="AH391" s="36"/>
      <c r="AI391" s="36"/>
    </row>
    <row r="392" customFormat="false" ht="15.75" hidden="false" customHeight="true" outlineLevel="0" collapsed="false">
      <c r="AC392" s="44"/>
      <c r="AH392" s="36"/>
      <c r="AI392" s="36"/>
    </row>
    <row r="393" customFormat="false" ht="15.75" hidden="false" customHeight="true" outlineLevel="0" collapsed="false">
      <c r="AC393" s="44"/>
      <c r="AH393" s="36"/>
      <c r="AI393" s="36"/>
    </row>
    <row r="394" customFormat="false" ht="15.75" hidden="false" customHeight="true" outlineLevel="0" collapsed="false">
      <c r="AC394" s="44"/>
      <c r="AH394" s="36"/>
      <c r="AI394" s="36"/>
    </row>
    <row r="395" customFormat="false" ht="15.75" hidden="false" customHeight="true" outlineLevel="0" collapsed="false">
      <c r="AC395" s="44"/>
      <c r="AH395" s="36"/>
      <c r="AI395" s="36"/>
    </row>
    <row r="396" customFormat="false" ht="15.75" hidden="false" customHeight="true" outlineLevel="0" collapsed="false">
      <c r="AC396" s="44"/>
      <c r="AH396" s="36"/>
      <c r="AI396" s="36"/>
    </row>
    <row r="397" customFormat="false" ht="15.75" hidden="false" customHeight="true" outlineLevel="0" collapsed="false">
      <c r="AC397" s="44"/>
      <c r="AH397" s="36"/>
      <c r="AI397" s="36"/>
    </row>
    <row r="398" customFormat="false" ht="15.75" hidden="false" customHeight="true" outlineLevel="0" collapsed="false">
      <c r="AC398" s="44"/>
      <c r="AH398" s="36"/>
      <c r="AI398" s="36"/>
    </row>
    <row r="399" customFormat="false" ht="15.75" hidden="false" customHeight="true" outlineLevel="0" collapsed="false">
      <c r="AC399" s="44"/>
      <c r="AH399" s="36"/>
      <c r="AI399" s="36"/>
    </row>
    <row r="400" customFormat="false" ht="15.75" hidden="false" customHeight="true" outlineLevel="0" collapsed="false">
      <c r="AC400" s="44"/>
      <c r="AH400" s="36"/>
      <c r="AI400" s="36"/>
    </row>
    <row r="401" customFormat="false" ht="15.75" hidden="false" customHeight="true" outlineLevel="0" collapsed="false">
      <c r="AC401" s="44"/>
      <c r="AH401" s="36"/>
      <c r="AI401" s="36"/>
    </row>
    <row r="402" customFormat="false" ht="15.75" hidden="false" customHeight="true" outlineLevel="0" collapsed="false">
      <c r="AC402" s="44"/>
      <c r="AH402" s="36"/>
      <c r="AI402" s="36"/>
    </row>
    <row r="403" customFormat="false" ht="15.75" hidden="false" customHeight="true" outlineLevel="0" collapsed="false">
      <c r="AC403" s="44"/>
      <c r="AH403" s="36"/>
      <c r="AI403" s="36"/>
    </row>
    <row r="404" customFormat="false" ht="15.75" hidden="false" customHeight="true" outlineLevel="0" collapsed="false">
      <c r="AC404" s="44"/>
      <c r="AH404" s="36"/>
      <c r="AI404" s="36"/>
    </row>
    <row r="405" customFormat="false" ht="15.75" hidden="false" customHeight="true" outlineLevel="0" collapsed="false">
      <c r="AC405" s="44"/>
      <c r="AH405" s="36"/>
      <c r="AI405" s="36"/>
    </row>
    <row r="406" customFormat="false" ht="15.75" hidden="false" customHeight="true" outlineLevel="0" collapsed="false">
      <c r="AC406" s="44"/>
      <c r="AH406" s="36"/>
      <c r="AI406" s="36"/>
    </row>
    <row r="407" customFormat="false" ht="15.75" hidden="false" customHeight="true" outlineLevel="0" collapsed="false">
      <c r="AC407" s="44"/>
      <c r="AH407" s="36"/>
      <c r="AI407" s="36"/>
    </row>
    <row r="408" customFormat="false" ht="15.75" hidden="false" customHeight="true" outlineLevel="0" collapsed="false">
      <c r="AC408" s="44"/>
      <c r="AH408" s="36"/>
      <c r="AI408" s="36"/>
    </row>
    <row r="409" customFormat="false" ht="15.75" hidden="false" customHeight="true" outlineLevel="0" collapsed="false">
      <c r="AC409" s="44"/>
      <c r="AH409" s="36"/>
      <c r="AI409" s="36"/>
    </row>
    <row r="410" customFormat="false" ht="15.75" hidden="false" customHeight="true" outlineLevel="0" collapsed="false">
      <c r="AC410" s="44"/>
      <c r="AH410" s="36"/>
      <c r="AI410" s="36"/>
    </row>
    <row r="411" customFormat="false" ht="15.75" hidden="false" customHeight="true" outlineLevel="0" collapsed="false">
      <c r="AC411" s="44"/>
      <c r="AH411" s="36"/>
      <c r="AI411" s="36"/>
    </row>
    <row r="412" customFormat="false" ht="15.75" hidden="false" customHeight="true" outlineLevel="0" collapsed="false">
      <c r="AC412" s="44"/>
      <c r="AH412" s="36"/>
      <c r="AI412" s="36"/>
    </row>
    <row r="413" customFormat="false" ht="15.75" hidden="false" customHeight="true" outlineLevel="0" collapsed="false">
      <c r="AC413" s="44"/>
      <c r="AH413" s="36"/>
      <c r="AI413" s="36"/>
    </row>
    <row r="414" customFormat="false" ht="15.75" hidden="false" customHeight="true" outlineLevel="0" collapsed="false">
      <c r="AC414" s="44"/>
      <c r="AH414" s="36"/>
      <c r="AI414" s="36"/>
    </row>
    <row r="415" customFormat="false" ht="15.75" hidden="false" customHeight="true" outlineLevel="0" collapsed="false">
      <c r="AC415" s="44"/>
      <c r="AH415" s="36"/>
      <c r="AI415" s="36"/>
    </row>
    <row r="416" customFormat="false" ht="15.75" hidden="false" customHeight="true" outlineLevel="0" collapsed="false">
      <c r="AC416" s="44"/>
      <c r="AH416" s="36"/>
      <c r="AI416" s="36"/>
    </row>
    <row r="417" customFormat="false" ht="15.75" hidden="false" customHeight="true" outlineLevel="0" collapsed="false">
      <c r="AC417" s="44"/>
      <c r="AH417" s="36"/>
      <c r="AI417" s="36"/>
    </row>
    <row r="418" customFormat="false" ht="15.75" hidden="false" customHeight="true" outlineLevel="0" collapsed="false">
      <c r="AC418" s="44"/>
      <c r="AH418" s="36"/>
      <c r="AI418" s="36"/>
    </row>
    <row r="419" customFormat="false" ht="15.75" hidden="false" customHeight="true" outlineLevel="0" collapsed="false">
      <c r="AC419" s="44"/>
      <c r="AH419" s="36"/>
      <c r="AI419" s="36"/>
    </row>
    <row r="420" customFormat="false" ht="15.75" hidden="false" customHeight="true" outlineLevel="0" collapsed="false">
      <c r="AC420" s="44"/>
      <c r="AH420" s="36"/>
      <c r="AI420" s="36"/>
    </row>
    <row r="421" customFormat="false" ht="15.75" hidden="false" customHeight="true" outlineLevel="0" collapsed="false">
      <c r="AC421" s="44"/>
      <c r="AH421" s="36"/>
      <c r="AI421" s="36"/>
    </row>
    <row r="422" customFormat="false" ht="15.75" hidden="false" customHeight="true" outlineLevel="0" collapsed="false">
      <c r="AC422" s="44"/>
      <c r="AH422" s="36"/>
      <c r="AI422" s="36"/>
    </row>
    <row r="423" customFormat="false" ht="15.75" hidden="false" customHeight="true" outlineLevel="0" collapsed="false">
      <c r="AC423" s="44"/>
      <c r="AH423" s="36"/>
      <c r="AI423" s="36"/>
    </row>
    <row r="424" customFormat="false" ht="15.75" hidden="false" customHeight="true" outlineLevel="0" collapsed="false">
      <c r="AC424" s="44"/>
      <c r="AH424" s="36"/>
      <c r="AI424" s="36"/>
    </row>
    <row r="425" customFormat="false" ht="15.75" hidden="false" customHeight="true" outlineLevel="0" collapsed="false">
      <c r="AC425" s="44"/>
      <c r="AH425" s="36"/>
      <c r="AI425" s="36"/>
    </row>
    <row r="426" customFormat="false" ht="15.75" hidden="false" customHeight="true" outlineLevel="0" collapsed="false">
      <c r="AC426" s="44"/>
      <c r="AH426" s="36"/>
      <c r="AI426" s="36"/>
    </row>
    <row r="427" customFormat="false" ht="15.75" hidden="false" customHeight="true" outlineLevel="0" collapsed="false">
      <c r="AC427" s="44"/>
      <c r="AH427" s="36"/>
      <c r="AI427" s="36"/>
    </row>
    <row r="428" customFormat="false" ht="15.75" hidden="false" customHeight="true" outlineLevel="0" collapsed="false">
      <c r="AC428" s="44"/>
      <c r="AH428" s="36"/>
      <c r="AI428" s="36"/>
    </row>
    <row r="429" customFormat="false" ht="15.75" hidden="false" customHeight="true" outlineLevel="0" collapsed="false">
      <c r="AC429" s="44"/>
      <c r="AH429" s="36"/>
      <c r="AI429" s="36"/>
    </row>
    <row r="430" customFormat="false" ht="15.75" hidden="false" customHeight="true" outlineLevel="0" collapsed="false">
      <c r="AC430" s="44"/>
      <c r="AH430" s="36"/>
      <c r="AI430" s="36"/>
    </row>
    <row r="431" customFormat="false" ht="15.75" hidden="false" customHeight="true" outlineLevel="0" collapsed="false">
      <c r="AC431" s="44"/>
      <c r="AH431" s="36"/>
      <c r="AI431" s="36"/>
    </row>
    <row r="432" customFormat="false" ht="15.75" hidden="false" customHeight="true" outlineLevel="0" collapsed="false">
      <c r="AC432" s="44"/>
      <c r="AH432" s="36"/>
      <c r="AI432" s="36"/>
    </row>
    <row r="433" customFormat="false" ht="15.75" hidden="false" customHeight="true" outlineLevel="0" collapsed="false">
      <c r="AC433" s="44"/>
      <c r="AH433" s="36"/>
      <c r="AI433" s="36"/>
    </row>
    <row r="434" customFormat="false" ht="15.75" hidden="false" customHeight="true" outlineLevel="0" collapsed="false">
      <c r="AC434" s="44"/>
      <c r="AH434" s="36"/>
      <c r="AI434" s="36"/>
    </row>
    <row r="435" customFormat="false" ht="15.75" hidden="false" customHeight="true" outlineLevel="0" collapsed="false">
      <c r="AC435" s="44"/>
      <c r="AH435" s="36"/>
      <c r="AI435" s="36"/>
    </row>
    <row r="436" customFormat="false" ht="15.75" hidden="false" customHeight="true" outlineLevel="0" collapsed="false">
      <c r="AC436" s="44"/>
      <c r="AH436" s="36"/>
      <c r="AI436" s="36"/>
    </row>
    <row r="437" customFormat="false" ht="15.75" hidden="false" customHeight="true" outlineLevel="0" collapsed="false">
      <c r="AC437" s="44"/>
      <c r="AH437" s="36"/>
      <c r="AI437" s="36"/>
    </row>
    <row r="438" customFormat="false" ht="15.75" hidden="false" customHeight="true" outlineLevel="0" collapsed="false">
      <c r="AC438" s="44"/>
      <c r="AH438" s="36"/>
      <c r="AI438" s="36"/>
    </row>
    <row r="439" customFormat="false" ht="15.75" hidden="false" customHeight="true" outlineLevel="0" collapsed="false">
      <c r="AC439" s="44"/>
      <c r="AH439" s="36"/>
      <c r="AI439" s="36"/>
    </row>
    <row r="440" customFormat="false" ht="15.75" hidden="false" customHeight="true" outlineLevel="0" collapsed="false">
      <c r="AC440" s="44"/>
      <c r="AH440" s="36"/>
      <c r="AI440" s="36"/>
    </row>
    <row r="441" customFormat="false" ht="15.75" hidden="false" customHeight="true" outlineLevel="0" collapsed="false">
      <c r="AC441" s="44"/>
      <c r="AH441" s="36"/>
      <c r="AI441" s="36"/>
    </row>
    <row r="442" customFormat="false" ht="15.75" hidden="false" customHeight="true" outlineLevel="0" collapsed="false">
      <c r="AC442" s="44"/>
      <c r="AH442" s="36"/>
      <c r="AI442" s="36"/>
    </row>
    <row r="443" customFormat="false" ht="15.75" hidden="false" customHeight="true" outlineLevel="0" collapsed="false">
      <c r="AC443" s="44"/>
      <c r="AH443" s="36"/>
      <c r="AI443" s="36"/>
    </row>
    <row r="444" customFormat="false" ht="15.75" hidden="false" customHeight="true" outlineLevel="0" collapsed="false">
      <c r="AC444" s="44"/>
      <c r="AH444" s="36"/>
      <c r="AI444" s="36"/>
    </row>
    <row r="445" customFormat="false" ht="15.75" hidden="false" customHeight="true" outlineLevel="0" collapsed="false">
      <c r="AC445" s="44"/>
      <c r="AH445" s="36"/>
      <c r="AI445" s="36"/>
    </row>
    <row r="446" customFormat="false" ht="15.75" hidden="false" customHeight="true" outlineLevel="0" collapsed="false">
      <c r="AC446" s="44"/>
      <c r="AH446" s="36"/>
      <c r="AI446" s="36"/>
    </row>
    <row r="447" customFormat="false" ht="15.75" hidden="false" customHeight="true" outlineLevel="0" collapsed="false">
      <c r="AC447" s="44"/>
      <c r="AH447" s="36"/>
      <c r="AI447" s="36"/>
    </row>
    <row r="448" customFormat="false" ht="15.75" hidden="false" customHeight="true" outlineLevel="0" collapsed="false">
      <c r="AC448" s="44"/>
      <c r="AH448" s="36"/>
      <c r="AI448" s="36"/>
    </row>
    <row r="449" customFormat="false" ht="15.75" hidden="false" customHeight="true" outlineLevel="0" collapsed="false">
      <c r="AC449" s="44"/>
      <c r="AH449" s="36"/>
      <c r="AI449" s="36"/>
    </row>
    <row r="450" customFormat="false" ht="15.75" hidden="false" customHeight="true" outlineLevel="0" collapsed="false">
      <c r="AC450" s="44"/>
      <c r="AH450" s="36"/>
      <c r="AI450" s="36"/>
    </row>
    <row r="451" customFormat="false" ht="15.75" hidden="false" customHeight="true" outlineLevel="0" collapsed="false">
      <c r="AC451" s="44"/>
      <c r="AH451" s="36"/>
      <c r="AI451" s="36"/>
    </row>
    <row r="452" customFormat="false" ht="15.75" hidden="false" customHeight="true" outlineLevel="0" collapsed="false">
      <c r="AC452" s="44"/>
      <c r="AH452" s="36"/>
      <c r="AI452" s="36"/>
    </row>
    <row r="453" customFormat="false" ht="15.75" hidden="false" customHeight="true" outlineLevel="0" collapsed="false">
      <c r="AC453" s="44"/>
      <c r="AH453" s="36"/>
      <c r="AI453" s="36"/>
    </row>
    <row r="454" customFormat="false" ht="15.75" hidden="false" customHeight="true" outlineLevel="0" collapsed="false">
      <c r="AC454" s="44"/>
      <c r="AH454" s="36"/>
      <c r="AI454" s="36"/>
    </row>
    <row r="455" customFormat="false" ht="15.75" hidden="false" customHeight="true" outlineLevel="0" collapsed="false">
      <c r="AC455" s="44"/>
      <c r="AH455" s="36"/>
      <c r="AI455" s="36"/>
    </row>
    <row r="456" customFormat="false" ht="15.75" hidden="false" customHeight="true" outlineLevel="0" collapsed="false">
      <c r="AC456" s="44"/>
      <c r="AH456" s="36"/>
      <c r="AI456" s="36"/>
    </row>
    <row r="457" customFormat="false" ht="15.75" hidden="false" customHeight="true" outlineLevel="0" collapsed="false">
      <c r="AC457" s="44"/>
      <c r="AH457" s="36"/>
      <c r="AI457" s="36"/>
    </row>
    <row r="458" customFormat="false" ht="15.75" hidden="false" customHeight="true" outlineLevel="0" collapsed="false">
      <c r="AC458" s="44"/>
      <c r="AH458" s="36"/>
      <c r="AI458" s="36"/>
    </row>
    <row r="459" customFormat="false" ht="15.75" hidden="false" customHeight="true" outlineLevel="0" collapsed="false">
      <c r="AC459" s="44"/>
      <c r="AH459" s="36"/>
      <c r="AI459" s="36"/>
    </row>
    <row r="460" customFormat="false" ht="15.75" hidden="false" customHeight="true" outlineLevel="0" collapsed="false">
      <c r="AC460" s="44"/>
      <c r="AH460" s="36"/>
      <c r="AI460" s="36"/>
    </row>
    <row r="461" customFormat="false" ht="15.75" hidden="false" customHeight="true" outlineLevel="0" collapsed="false">
      <c r="AC461" s="44"/>
      <c r="AH461" s="36"/>
      <c r="AI461" s="36"/>
    </row>
    <row r="462" customFormat="false" ht="15.75" hidden="false" customHeight="true" outlineLevel="0" collapsed="false">
      <c r="AC462" s="44"/>
      <c r="AH462" s="36"/>
      <c r="AI462" s="36"/>
    </row>
    <row r="463" customFormat="false" ht="15.75" hidden="false" customHeight="true" outlineLevel="0" collapsed="false">
      <c r="AC463" s="44"/>
      <c r="AH463" s="36"/>
      <c r="AI463" s="36"/>
    </row>
    <row r="464" customFormat="false" ht="15.75" hidden="false" customHeight="true" outlineLevel="0" collapsed="false">
      <c r="AC464" s="44"/>
      <c r="AH464" s="36"/>
      <c r="AI464" s="36"/>
    </row>
    <row r="465" customFormat="false" ht="15.75" hidden="false" customHeight="true" outlineLevel="0" collapsed="false">
      <c r="AC465" s="44"/>
      <c r="AH465" s="36"/>
      <c r="AI465" s="36"/>
    </row>
    <row r="466" customFormat="false" ht="15.75" hidden="false" customHeight="true" outlineLevel="0" collapsed="false">
      <c r="AC466" s="44"/>
      <c r="AH466" s="36"/>
      <c r="AI466" s="36"/>
    </row>
    <row r="467" customFormat="false" ht="15.75" hidden="false" customHeight="true" outlineLevel="0" collapsed="false">
      <c r="AC467" s="44"/>
      <c r="AH467" s="36"/>
      <c r="AI467" s="36"/>
    </row>
    <row r="468" customFormat="false" ht="15.75" hidden="false" customHeight="true" outlineLevel="0" collapsed="false">
      <c r="AC468" s="44"/>
      <c r="AH468" s="36"/>
      <c r="AI468" s="36"/>
    </row>
    <row r="469" customFormat="false" ht="15.75" hidden="false" customHeight="true" outlineLevel="0" collapsed="false">
      <c r="AC469" s="44"/>
      <c r="AH469" s="36"/>
      <c r="AI469" s="36"/>
    </row>
    <row r="470" customFormat="false" ht="15.75" hidden="false" customHeight="true" outlineLevel="0" collapsed="false">
      <c r="AC470" s="44"/>
      <c r="AH470" s="36"/>
      <c r="AI470" s="36"/>
    </row>
    <row r="471" customFormat="false" ht="15.75" hidden="false" customHeight="true" outlineLevel="0" collapsed="false">
      <c r="AC471" s="44"/>
      <c r="AH471" s="36"/>
      <c r="AI471" s="36"/>
    </row>
    <row r="472" customFormat="false" ht="15.75" hidden="false" customHeight="true" outlineLevel="0" collapsed="false">
      <c r="AC472" s="44"/>
      <c r="AH472" s="36"/>
      <c r="AI472" s="36"/>
    </row>
    <row r="473" customFormat="false" ht="15.75" hidden="false" customHeight="true" outlineLevel="0" collapsed="false">
      <c r="AC473" s="44"/>
      <c r="AH473" s="36"/>
      <c r="AI473" s="36"/>
    </row>
    <row r="474" customFormat="false" ht="15.75" hidden="false" customHeight="true" outlineLevel="0" collapsed="false">
      <c r="AC474" s="44"/>
      <c r="AH474" s="36"/>
      <c r="AI474" s="36"/>
    </row>
    <row r="475" customFormat="false" ht="15.75" hidden="false" customHeight="true" outlineLevel="0" collapsed="false">
      <c r="AC475" s="44"/>
      <c r="AH475" s="36"/>
      <c r="AI475" s="36"/>
    </row>
    <row r="476" customFormat="false" ht="15.75" hidden="false" customHeight="true" outlineLevel="0" collapsed="false">
      <c r="AC476" s="44"/>
      <c r="AH476" s="36"/>
      <c r="AI476" s="36"/>
    </row>
    <row r="477" customFormat="false" ht="15.75" hidden="false" customHeight="true" outlineLevel="0" collapsed="false">
      <c r="AC477" s="44"/>
      <c r="AH477" s="36"/>
      <c r="AI477" s="36"/>
    </row>
    <row r="478" customFormat="false" ht="15.75" hidden="false" customHeight="true" outlineLevel="0" collapsed="false">
      <c r="AC478" s="44"/>
      <c r="AH478" s="36"/>
      <c r="AI478" s="36"/>
    </row>
    <row r="479" customFormat="false" ht="15.75" hidden="false" customHeight="true" outlineLevel="0" collapsed="false">
      <c r="AC479" s="44"/>
      <c r="AH479" s="36"/>
      <c r="AI479" s="36"/>
    </row>
    <row r="480" customFormat="false" ht="15.75" hidden="false" customHeight="true" outlineLevel="0" collapsed="false">
      <c r="AC480" s="44"/>
      <c r="AH480" s="36"/>
      <c r="AI480" s="36"/>
    </row>
    <row r="481" customFormat="false" ht="15.75" hidden="false" customHeight="true" outlineLevel="0" collapsed="false">
      <c r="AC481" s="44"/>
      <c r="AH481" s="36"/>
      <c r="AI481" s="36"/>
    </row>
    <row r="482" customFormat="false" ht="15.75" hidden="false" customHeight="true" outlineLevel="0" collapsed="false">
      <c r="AC482" s="44"/>
      <c r="AH482" s="36"/>
      <c r="AI482" s="36"/>
    </row>
    <row r="483" customFormat="false" ht="15.75" hidden="false" customHeight="true" outlineLevel="0" collapsed="false">
      <c r="AC483" s="44"/>
      <c r="AH483" s="36"/>
      <c r="AI483" s="36"/>
    </row>
    <row r="484" customFormat="false" ht="15.75" hidden="false" customHeight="true" outlineLevel="0" collapsed="false">
      <c r="AC484" s="44"/>
      <c r="AH484" s="36"/>
      <c r="AI484" s="36"/>
    </row>
    <row r="485" customFormat="false" ht="15.75" hidden="false" customHeight="true" outlineLevel="0" collapsed="false">
      <c r="AC485" s="44"/>
      <c r="AH485" s="36"/>
      <c r="AI485" s="36"/>
    </row>
    <row r="486" customFormat="false" ht="15.75" hidden="false" customHeight="true" outlineLevel="0" collapsed="false">
      <c r="AC486" s="44"/>
      <c r="AH486" s="36"/>
      <c r="AI486" s="36"/>
    </row>
    <row r="487" customFormat="false" ht="15.75" hidden="false" customHeight="true" outlineLevel="0" collapsed="false">
      <c r="AC487" s="44"/>
      <c r="AH487" s="36"/>
      <c r="AI487" s="36"/>
    </row>
    <row r="488" customFormat="false" ht="15.75" hidden="false" customHeight="true" outlineLevel="0" collapsed="false">
      <c r="AC488" s="44"/>
      <c r="AH488" s="36"/>
      <c r="AI488" s="36"/>
    </row>
    <row r="489" customFormat="false" ht="15.75" hidden="false" customHeight="true" outlineLevel="0" collapsed="false">
      <c r="AC489" s="44"/>
      <c r="AH489" s="36"/>
      <c r="AI489" s="36"/>
    </row>
    <row r="490" customFormat="false" ht="15.75" hidden="false" customHeight="true" outlineLevel="0" collapsed="false">
      <c r="AC490" s="44"/>
      <c r="AH490" s="36"/>
      <c r="AI490" s="36"/>
    </row>
    <row r="491" customFormat="false" ht="15.75" hidden="false" customHeight="true" outlineLevel="0" collapsed="false">
      <c r="AC491" s="44"/>
      <c r="AH491" s="36"/>
      <c r="AI491" s="36"/>
    </row>
    <row r="492" customFormat="false" ht="15.75" hidden="false" customHeight="true" outlineLevel="0" collapsed="false">
      <c r="AC492" s="44"/>
      <c r="AH492" s="36"/>
      <c r="AI492" s="36"/>
    </row>
    <row r="493" customFormat="false" ht="15.75" hidden="false" customHeight="true" outlineLevel="0" collapsed="false">
      <c r="AC493" s="44"/>
      <c r="AH493" s="36"/>
      <c r="AI493" s="36"/>
    </row>
    <row r="494" customFormat="false" ht="15.75" hidden="false" customHeight="true" outlineLevel="0" collapsed="false">
      <c r="AC494" s="44"/>
      <c r="AH494" s="36"/>
      <c r="AI494" s="36"/>
    </row>
    <row r="495" customFormat="false" ht="15.75" hidden="false" customHeight="true" outlineLevel="0" collapsed="false">
      <c r="AC495" s="44"/>
      <c r="AH495" s="36"/>
      <c r="AI495" s="36"/>
    </row>
    <row r="496" customFormat="false" ht="15.75" hidden="false" customHeight="true" outlineLevel="0" collapsed="false">
      <c r="AC496" s="44"/>
      <c r="AH496" s="36"/>
      <c r="AI496" s="36"/>
    </row>
    <row r="497" customFormat="false" ht="15.75" hidden="false" customHeight="true" outlineLevel="0" collapsed="false">
      <c r="AC497" s="44"/>
      <c r="AH497" s="36"/>
      <c r="AI497" s="36"/>
    </row>
    <row r="498" customFormat="false" ht="15.75" hidden="false" customHeight="true" outlineLevel="0" collapsed="false">
      <c r="AC498" s="44"/>
      <c r="AH498" s="36"/>
      <c r="AI498" s="36"/>
    </row>
    <row r="499" customFormat="false" ht="15.75" hidden="false" customHeight="true" outlineLevel="0" collapsed="false">
      <c r="AC499" s="44"/>
      <c r="AH499" s="36"/>
      <c r="AI499" s="36"/>
    </row>
    <row r="500" customFormat="false" ht="15.75" hidden="false" customHeight="true" outlineLevel="0" collapsed="false">
      <c r="AC500" s="44"/>
      <c r="AH500" s="36"/>
      <c r="AI500" s="36"/>
    </row>
    <row r="501" customFormat="false" ht="15.75" hidden="false" customHeight="true" outlineLevel="0" collapsed="false">
      <c r="AC501" s="44"/>
      <c r="AH501" s="36"/>
      <c r="AI501" s="36"/>
    </row>
    <row r="502" customFormat="false" ht="15.75" hidden="false" customHeight="true" outlineLevel="0" collapsed="false">
      <c r="AC502" s="44"/>
      <c r="AH502" s="36"/>
      <c r="AI502" s="36"/>
    </row>
    <row r="503" customFormat="false" ht="15.75" hidden="false" customHeight="true" outlineLevel="0" collapsed="false">
      <c r="AC503" s="44"/>
      <c r="AH503" s="36"/>
      <c r="AI503" s="36"/>
    </row>
    <row r="504" customFormat="false" ht="15.75" hidden="false" customHeight="true" outlineLevel="0" collapsed="false">
      <c r="AC504" s="44"/>
      <c r="AH504" s="36"/>
      <c r="AI504" s="36"/>
    </row>
    <row r="505" customFormat="false" ht="15.75" hidden="false" customHeight="true" outlineLevel="0" collapsed="false">
      <c r="AC505" s="44"/>
      <c r="AH505" s="36"/>
      <c r="AI505" s="36"/>
    </row>
    <row r="506" customFormat="false" ht="15.75" hidden="false" customHeight="true" outlineLevel="0" collapsed="false">
      <c r="AC506" s="44"/>
      <c r="AH506" s="36"/>
      <c r="AI506" s="36"/>
    </row>
    <row r="507" customFormat="false" ht="15.75" hidden="false" customHeight="true" outlineLevel="0" collapsed="false">
      <c r="AC507" s="44"/>
      <c r="AH507" s="36"/>
      <c r="AI507" s="36"/>
    </row>
    <row r="508" customFormat="false" ht="15.75" hidden="false" customHeight="true" outlineLevel="0" collapsed="false">
      <c r="AC508" s="44"/>
      <c r="AH508" s="36"/>
      <c r="AI508" s="36"/>
    </row>
    <row r="509" customFormat="false" ht="15.75" hidden="false" customHeight="true" outlineLevel="0" collapsed="false">
      <c r="AC509" s="44"/>
      <c r="AH509" s="36"/>
      <c r="AI509" s="36"/>
    </row>
    <row r="510" customFormat="false" ht="15.75" hidden="false" customHeight="true" outlineLevel="0" collapsed="false">
      <c r="AC510" s="44"/>
      <c r="AH510" s="36"/>
      <c r="AI510" s="36"/>
    </row>
    <row r="511" customFormat="false" ht="15.75" hidden="false" customHeight="true" outlineLevel="0" collapsed="false">
      <c r="AC511" s="44"/>
      <c r="AH511" s="36"/>
      <c r="AI511" s="36"/>
    </row>
    <row r="512" customFormat="false" ht="15.75" hidden="false" customHeight="true" outlineLevel="0" collapsed="false">
      <c r="AC512" s="44"/>
      <c r="AH512" s="36"/>
      <c r="AI512" s="36"/>
    </row>
    <row r="513" customFormat="false" ht="15.75" hidden="false" customHeight="true" outlineLevel="0" collapsed="false">
      <c r="AC513" s="44"/>
      <c r="AH513" s="36"/>
      <c r="AI513" s="36"/>
    </row>
    <row r="514" customFormat="false" ht="15.75" hidden="false" customHeight="true" outlineLevel="0" collapsed="false">
      <c r="AC514" s="44"/>
      <c r="AH514" s="36"/>
      <c r="AI514" s="36"/>
    </row>
    <row r="515" customFormat="false" ht="15.75" hidden="false" customHeight="true" outlineLevel="0" collapsed="false">
      <c r="AC515" s="44"/>
      <c r="AH515" s="36"/>
      <c r="AI515" s="36"/>
    </row>
    <row r="516" customFormat="false" ht="15.75" hidden="false" customHeight="true" outlineLevel="0" collapsed="false">
      <c r="AC516" s="44"/>
      <c r="AH516" s="36"/>
      <c r="AI516" s="36"/>
    </row>
    <row r="517" customFormat="false" ht="15.75" hidden="false" customHeight="true" outlineLevel="0" collapsed="false">
      <c r="AC517" s="44"/>
      <c r="AH517" s="36"/>
      <c r="AI517" s="36"/>
    </row>
    <row r="518" customFormat="false" ht="15.75" hidden="false" customHeight="true" outlineLevel="0" collapsed="false">
      <c r="AC518" s="44"/>
      <c r="AH518" s="36"/>
      <c r="AI518" s="36"/>
    </row>
    <row r="519" customFormat="false" ht="15.75" hidden="false" customHeight="true" outlineLevel="0" collapsed="false">
      <c r="AC519" s="44"/>
      <c r="AH519" s="36"/>
      <c r="AI519" s="36"/>
    </row>
    <row r="520" customFormat="false" ht="15.75" hidden="false" customHeight="true" outlineLevel="0" collapsed="false">
      <c r="AC520" s="44"/>
      <c r="AH520" s="36"/>
      <c r="AI520" s="36"/>
    </row>
    <row r="521" customFormat="false" ht="15.75" hidden="false" customHeight="true" outlineLevel="0" collapsed="false">
      <c r="AC521" s="44"/>
      <c r="AH521" s="36"/>
      <c r="AI521" s="36"/>
    </row>
    <row r="522" customFormat="false" ht="15.75" hidden="false" customHeight="true" outlineLevel="0" collapsed="false">
      <c r="AC522" s="44"/>
      <c r="AH522" s="36"/>
      <c r="AI522" s="36"/>
    </row>
    <row r="523" customFormat="false" ht="15.75" hidden="false" customHeight="true" outlineLevel="0" collapsed="false">
      <c r="AC523" s="44"/>
      <c r="AH523" s="36"/>
      <c r="AI523" s="36"/>
    </row>
    <row r="524" customFormat="false" ht="15.75" hidden="false" customHeight="true" outlineLevel="0" collapsed="false">
      <c r="AC524" s="44"/>
      <c r="AH524" s="36"/>
      <c r="AI524" s="36"/>
    </row>
    <row r="525" customFormat="false" ht="15.75" hidden="false" customHeight="true" outlineLevel="0" collapsed="false">
      <c r="AC525" s="44"/>
      <c r="AH525" s="36"/>
      <c r="AI525" s="36"/>
    </row>
    <row r="526" customFormat="false" ht="15.75" hidden="false" customHeight="true" outlineLevel="0" collapsed="false">
      <c r="AC526" s="44"/>
      <c r="AH526" s="36"/>
      <c r="AI526" s="36"/>
    </row>
    <row r="527" customFormat="false" ht="15.75" hidden="false" customHeight="true" outlineLevel="0" collapsed="false">
      <c r="AC527" s="44"/>
      <c r="AH527" s="36"/>
      <c r="AI527" s="36"/>
    </row>
    <row r="528" customFormat="false" ht="15.75" hidden="false" customHeight="true" outlineLevel="0" collapsed="false">
      <c r="AC528" s="44"/>
      <c r="AH528" s="36"/>
      <c r="AI528" s="36"/>
    </row>
    <row r="529" customFormat="false" ht="15.75" hidden="false" customHeight="true" outlineLevel="0" collapsed="false">
      <c r="AC529" s="44"/>
      <c r="AH529" s="36"/>
      <c r="AI529" s="36"/>
    </row>
    <row r="530" customFormat="false" ht="15.75" hidden="false" customHeight="true" outlineLevel="0" collapsed="false">
      <c r="AC530" s="44"/>
      <c r="AH530" s="36"/>
      <c r="AI530" s="36"/>
    </row>
    <row r="531" customFormat="false" ht="15.75" hidden="false" customHeight="true" outlineLevel="0" collapsed="false">
      <c r="AC531" s="44"/>
      <c r="AH531" s="36"/>
      <c r="AI531" s="36"/>
    </row>
    <row r="532" customFormat="false" ht="15.75" hidden="false" customHeight="true" outlineLevel="0" collapsed="false">
      <c r="AC532" s="44"/>
      <c r="AH532" s="36"/>
      <c r="AI532" s="36"/>
    </row>
    <row r="533" customFormat="false" ht="15.75" hidden="false" customHeight="true" outlineLevel="0" collapsed="false">
      <c r="AC533" s="44"/>
      <c r="AH533" s="36"/>
      <c r="AI533" s="36"/>
    </row>
    <row r="534" customFormat="false" ht="15.75" hidden="false" customHeight="true" outlineLevel="0" collapsed="false">
      <c r="AC534" s="44"/>
      <c r="AH534" s="36"/>
      <c r="AI534" s="36"/>
    </row>
    <row r="535" customFormat="false" ht="15.75" hidden="false" customHeight="true" outlineLevel="0" collapsed="false">
      <c r="AC535" s="44"/>
      <c r="AH535" s="36"/>
      <c r="AI535" s="36"/>
    </row>
    <row r="536" customFormat="false" ht="15.75" hidden="false" customHeight="true" outlineLevel="0" collapsed="false">
      <c r="AC536" s="44"/>
      <c r="AH536" s="36"/>
      <c r="AI536" s="36"/>
    </row>
    <row r="537" customFormat="false" ht="15.75" hidden="false" customHeight="true" outlineLevel="0" collapsed="false">
      <c r="AC537" s="44"/>
      <c r="AH537" s="36"/>
      <c r="AI537" s="36"/>
    </row>
    <row r="538" customFormat="false" ht="15.75" hidden="false" customHeight="true" outlineLevel="0" collapsed="false">
      <c r="AC538" s="44"/>
      <c r="AH538" s="36"/>
      <c r="AI538" s="36"/>
    </row>
    <row r="539" customFormat="false" ht="15.75" hidden="false" customHeight="true" outlineLevel="0" collapsed="false">
      <c r="AC539" s="44"/>
      <c r="AH539" s="36"/>
      <c r="AI539" s="36"/>
    </row>
    <row r="540" customFormat="false" ht="15.75" hidden="false" customHeight="true" outlineLevel="0" collapsed="false">
      <c r="AC540" s="44"/>
      <c r="AH540" s="36"/>
      <c r="AI540" s="36"/>
    </row>
    <row r="541" customFormat="false" ht="15.75" hidden="false" customHeight="true" outlineLevel="0" collapsed="false">
      <c r="AC541" s="44"/>
      <c r="AH541" s="36"/>
      <c r="AI541" s="36"/>
    </row>
    <row r="542" customFormat="false" ht="15.75" hidden="false" customHeight="true" outlineLevel="0" collapsed="false">
      <c r="AC542" s="44"/>
      <c r="AH542" s="36"/>
      <c r="AI542" s="36"/>
    </row>
    <row r="543" customFormat="false" ht="15.75" hidden="false" customHeight="true" outlineLevel="0" collapsed="false">
      <c r="AC543" s="44"/>
      <c r="AH543" s="36"/>
      <c r="AI543" s="36"/>
    </row>
    <row r="544" customFormat="false" ht="15.75" hidden="false" customHeight="true" outlineLevel="0" collapsed="false">
      <c r="AC544" s="44"/>
      <c r="AH544" s="36"/>
      <c r="AI544" s="36"/>
    </row>
    <row r="545" customFormat="false" ht="15.75" hidden="false" customHeight="true" outlineLevel="0" collapsed="false">
      <c r="AC545" s="44"/>
      <c r="AH545" s="36"/>
      <c r="AI545" s="36"/>
    </row>
    <row r="546" customFormat="false" ht="15.75" hidden="false" customHeight="true" outlineLevel="0" collapsed="false">
      <c r="AC546" s="44"/>
      <c r="AH546" s="36"/>
      <c r="AI546" s="36"/>
    </row>
    <row r="547" customFormat="false" ht="15.75" hidden="false" customHeight="true" outlineLevel="0" collapsed="false">
      <c r="AC547" s="44"/>
      <c r="AH547" s="36"/>
      <c r="AI547" s="36"/>
    </row>
    <row r="548" customFormat="false" ht="15.75" hidden="false" customHeight="true" outlineLevel="0" collapsed="false">
      <c r="AC548" s="44"/>
      <c r="AH548" s="36"/>
      <c r="AI548" s="36"/>
    </row>
    <row r="549" customFormat="false" ht="15.75" hidden="false" customHeight="true" outlineLevel="0" collapsed="false">
      <c r="AC549" s="44"/>
      <c r="AH549" s="36"/>
      <c r="AI549" s="36"/>
    </row>
    <row r="550" customFormat="false" ht="15.75" hidden="false" customHeight="true" outlineLevel="0" collapsed="false">
      <c r="AC550" s="44"/>
      <c r="AH550" s="36"/>
      <c r="AI550" s="36"/>
    </row>
    <row r="551" customFormat="false" ht="15.75" hidden="false" customHeight="true" outlineLevel="0" collapsed="false">
      <c r="AC551" s="44"/>
      <c r="AH551" s="36"/>
      <c r="AI551" s="36"/>
    </row>
    <row r="552" customFormat="false" ht="15.75" hidden="false" customHeight="true" outlineLevel="0" collapsed="false">
      <c r="AC552" s="44"/>
      <c r="AH552" s="36"/>
      <c r="AI552" s="36"/>
    </row>
    <row r="553" customFormat="false" ht="15.75" hidden="false" customHeight="true" outlineLevel="0" collapsed="false">
      <c r="AC553" s="44"/>
      <c r="AH553" s="36"/>
      <c r="AI553" s="36"/>
    </row>
    <row r="554" customFormat="false" ht="15.75" hidden="false" customHeight="true" outlineLevel="0" collapsed="false">
      <c r="AC554" s="44"/>
      <c r="AH554" s="36"/>
      <c r="AI554" s="36"/>
    </row>
    <row r="555" customFormat="false" ht="15.75" hidden="false" customHeight="true" outlineLevel="0" collapsed="false">
      <c r="AC555" s="44"/>
      <c r="AH555" s="36"/>
      <c r="AI555" s="36"/>
    </row>
    <row r="556" customFormat="false" ht="15.75" hidden="false" customHeight="true" outlineLevel="0" collapsed="false">
      <c r="AC556" s="44"/>
      <c r="AH556" s="36"/>
      <c r="AI556" s="36"/>
    </row>
    <row r="557" customFormat="false" ht="15.75" hidden="false" customHeight="true" outlineLevel="0" collapsed="false">
      <c r="AC557" s="44"/>
      <c r="AH557" s="36"/>
      <c r="AI557" s="36"/>
    </row>
    <row r="558" customFormat="false" ht="15.75" hidden="false" customHeight="true" outlineLevel="0" collapsed="false">
      <c r="AC558" s="44"/>
      <c r="AH558" s="36"/>
      <c r="AI558" s="36"/>
    </row>
    <row r="559" customFormat="false" ht="15.75" hidden="false" customHeight="true" outlineLevel="0" collapsed="false">
      <c r="AC559" s="44"/>
      <c r="AH559" s="36"/>
      <c r="AI559" s="36"/>
    </row>
    <row r="560" customFormat="false" ht="15.75" hidden="false" customHeight="true" outlineLevel="0" collapsed="false">
      <c r="AC560" s="44"/>
      <c r="AH560" s="36"/>
      <c r="AI560" s="36"/>
    </row>
    <row r="561" customFormat="false" ht="15.75" hidden="false" customHeight="true" outlineLevel="0" collapsed="false">
      <c r="AC561" s="44"/>
      <c r="AH561" s="36"/>
      <c r="AI561" s="36"/>
    </row>
    <row r="562" customFormat="false" ht="15.75" hidden="false" customHeight="true" outlineLevel="0" collapsed="false">
      <c r="AC562" s="44"/>
      <c r="AH562" s="36"/>
      <c r="AI562" s="36"/>
    </row>
    <row r="563" customFormat="false" ht="15.75" hidden="false" customHeight="true" outlineLevel="0" collapsed="false">
      <c r="AC563" s="44"/>
      <c r="AH563" s="36"/>
      <c r="AI563" s="36"/>
    </row>
    <row r="564" customFormat="false" ht="15.75" hidden="false" customHeight="true" outlineLevel="0" collapsed="false">
      <c r="AC564" s="44"/>
      <c r="AH564" s="36"/>
      <c r="AI564" s="36"/>
    </row>
    <row r="565" customFormat="false" ht="15.75" hidden="false" customHeight="true" outlineLevel="0" collapsed="false">
      <c r="AC565" s="44"/>
      <c r="AH565" s="36"/>
      <c r="AI565" s="36"/>
    </row>
    <row r="566" customFormat="false" ht="15.75" hidden="false" customHeight="true" outlineLevel="0" collapsed="false">
      <c r="AC566" s="44"/>
      <c r="AH566" s="36"/>
      <c r="AI566" s="36"/>
    </row>
    <row r="567" customFormat="false" ht="15.75" hidden="false" customHeight="true" outlineLevel="0" collapsed="false">
      <c r="AC567" s="44"/>
      <c r="AH567" s="36"/>
      <c r="AI567" s="36"/>
    </row>
    <row r="568" customFormat="false" ht="15.75" hidden="false" customHeight="true" outlineLevel="0" collapsed="false">
      <c r="AC568" s="44"/>
      <c r="AH568" s="36"/>
      <c r="AI568" s="36"/>
    </row>
    <row r="569" customFormat="false" ht="15.75" hidden="false" customHeight="true" outlineLevel="0" collapsed="false">
      <c r="AC569" s="44"/>
      <c r="AH569" s="36"/>
      <c r="AI569" s="36"/>
    </row>
    <row r="570" customFormat="false" ht="15.75" hidden="false" customHeight="true" outlineLevel="0" collapsed="false">
      <c r="AC570" s="44"/>
      <c r="AH570" s="36"/>
      <c r="AI570" s="36"/>
    </row>
    <row r="571" customFormat="false" ht="15.75" hidden="false" customHeight="true" outlineLevel="0" collapsed="false">
      <c r="AC571" s="44"/>
      <c r="AH571" s="36"/>
      <c r="AI571" s="36"/>
    </row>
    <row r="572" customFormat="false" ht="15.75" hidden="false" customHeight="true" outlineLevel="0" collapsed="false">
      <c r="AC572" s="44"/>
      <c r="AH572" s="36"/>
      <c r="AI572" s="36"/>
    </row>
    <row r="573" customFormat="false" ht="15.75" hidden="false" customHeight="true" outlineLevel="0" collapsed="false">
      <c r="AC573" s="44"/>
      <c r="AH573" s="36"/>
      <c r="AI573" s="36"/>
    </row>
    <row r="574" customFormat="false" ht="15.75" hidden="false" customHeight="true" outlineLevel="0" collapsed="false">
      <c r="AC574" s="44"/>
      <c r="AH574" s="36"/>
      <c r="AI574" s="36"/>
    </row>
    <row r="575" customFormat="false" ht="15.75" hidden="false" customHeight="true" outlineLevel="0" collapsed="false">
      <c r="AC575" s="44"/>
      <c r="AH575" s="36"/>
      <c r="AI575" s="36"/>
    </row>
    <row r="576" customFormat="false" ht="15.75" hidden="false" customHeight="true" outlineLevel="0" collapsed="false">
      <c r="AC576" s="44"/>
      <c r="AH576" s="36"/>
      <c r="AI576" s="36"/>
    </row>
    <row r="577" customFormat="false" ht="15.75" hidden="false" customHeight="true" outlineLevel="0" collapsed="false">
      <c r="AC577" s="44"/>
      <c r="AH577" s="36"/>
      <c r="AI577" s="36"/>
    </row>
    <row r="578" customFormat="false" ht="15.75" hidden="false" customHeight="true" outlineLevel="0" collapsed="false">
      <c r="AC578" s="44"/>
      <c r="AH578" s="36"/>
      <c r="AI578" s="36"/>
    </row>
    <row r="579" customFormat="false" ht="15.75" hidden="false" customHeight="true" outlineLevel="0" collapsed="false">
      <c r="AC579" s="44"/>
      <c r="AH579" s="36"/>
      <c r="AI579" s="36"/>
    </row>
    <row r="580" customFormat="false" ht="15.75" hidden="false" customHeight="true" outlineLevel="0" collapsed="false">
      <c r="AC580" s="44"/>
      <c r="AH580" s="36"/>
      <c r="AI580" s="36"/>
    </row>
    <row r="581" customFormat="false" ht="15.75" hidden="false" customHeight="true" outlineLevel="0" collapsed="false">
      <c r="AC581" s="44"/>
      <c r="AH581" s="36"/>
      <c r="AI581" s="36"/>
    </row>
    <row r="582" customFormat="false" ht="15.75" hidden="false" customHeight="true" outlineLevel="0" collapsed="false">
      <c r="AC582" s="44"/>
      <c r="AH582" s="36"/>
      <c r="AI582" s="36"/>
    </row>
    <row r="583" customFormat="false" ht="15.75" hidden="false" customHeight="true" outlineLevel="0" collapsed="false">
      <c r="AC583" s="44"/>
      <c r="AH583" s="36"/>
      <c r="AI583" s="36"/>
    </row>
    <row r="584" customFormat="false" ht="15.75" hidden="false" customHeight="true" outlineLevel="0" collapsed="false">
      <c r="AC584" s="44"/>
      <c r="AH584" s="36"/>
      <c r="AI584" s="36"/>
    </row>
    <row r="585" customFormat="false" ht="15.75" hidden="false" customHeight="true" outlineLevel="0" collapsed="false">
      <c r="AC585" s="44"/>
      <c r="AH585" s="36"/>
      <c r="AI585" s="36"/>
    </row>
    <row r="586" customFormat="false" ht="15.75" hidden="false" customHeight="true" outlineLevel="0" collapsed="false">
      <c r="AC586" s="44"/>
      <c r="AH586" s="36"/>
      <c r="AI586" s="36"/>
    </row>
    <row r="587" customFormat="false" ht="15.75" hidden="false" customHeight="true" outlineLevel="0" collapsed="false">
      <c r="AC587" s="44"/>
      <c r="AH587" s="36"/>
      <c r="AI587" s="36"/>
    </row>
    <row r="588" customFormat="false" ht="15.75" hidden="false" customHeight="true" outlineLevel="0" collapsed="false">
      <c r="AC588" s="44"/>
      <c r="AH588" s="36"/>
      <c r="AI588" s="36"/>
    </row>
    <row r="589" customFormat="false" ht="15.75" hidden="false" customHeight="true" outlineLevel="0" collapsed="false">
      <c r="AC589" s="44"/>
      <c r="AH589" s="36"/>
      <c r="AI589" s="36"/>
    </row>
    <row r="590" customFormat="false" ht="15.75" hidden="false" customHeight="true" outlineLevel="0" collapsed="false">
      <c r="AC590" s="44"/>
      <c r="AH590" s="36"/>
      <c r="AI590" s="36"/>
    </row>
    <row r="591" customFormat="false" ht="15.75" hidden="false" customHeight="true" outlineLevel="0" collapsed="false">
      <c r="AC591" s="44"/>
      <c r="AH591" s="36"/>
      <c r="AI591" s="36"/>
    </row>
    <row r="592" customFormat="false" ht="15.75" hidden="false" customHeight="true" outlineLevel="0" collapsed="false">
      <c r="AC592" s="44"/>
      <c r="AH592" s="36"/>
      <c r="AI592" s="36"/>
    </row>
    <row r="593" customFormat="false" ht="15.75" hidden="false" customHeight="true" outlineLevel="0" collapsed="false">
      <c r="AC593" s="44"/>
      <c r="AH593" s="36"/>
      <c r="AI593" s="36"/>
    </row>
    <row r="594" customFormat="false" ht="15.75" hidden="false" customHeight="true" outlineLevel="0" collapsed="false">
      <c r="AC594" s="44"/>
      <c r="AH594" s="36"/>
      <c r="AI594" s="36"/>
    </row>
    <row r="595" customFormat="false" ht="15.75" hidden="false" customHeight="true" outlineLevel="0" collapsed="false">
      <c r="AC595" s="44"/>
      <c r="AH595" s="36"/>
      <c r="AI595" s="36"/>
    </row>
    <row r="596" customFormat="false" ht="15.75" hidden="false" customHeight="true" outlineLevel="0" collapsed="false">
      <c r="AC596" s="44"/>
      <c r="AH596" s="36"/>
      <c r="AI596" s="36"/>
    </row>
    <row r="597" customFormat="false" ht="15.75" hidden="false" customHeight="true" outlineLevel="0" collapsed="false">
      <c r="AC597" s="44"/>
      <c r="AH597" s="36"/>
      <c r="AI597" s="36"/>
    </row>
    <row r="598" customFormat="false" ht="15.75" hidden="false" customHeight="true" outlineLevel="0" collapsed="false">
      <c r="AC598" s="44"/>
      <c r="AH598" s="36"/>
      <c r="AI598" s="36"/>
    </row>
    <row r="599" customFormat="false" ht="15.75" hidden="false" customHeight="true" outlineLevel="0" collapsed="false">
      <c r="AC599" s="44"/>
      <c r="AH599" s="36"/>
      <c r="AI599" s="36"/>
    </row>
    <row r="600" customFormat="false" ht="15.75" hidden="false" customHeight="true" outlineLevel="0" collapsed="false">
      <c r="AC600" s="44"/>
      <c r="AH600" s="36"/>
      <c r="AI600" s="36"/>
    </row>
    <row r="601" customFormat="false" ht="15.75" hidden="false" customHeight="true" outlineLevel="0" collapsed="false">
      <c r="AC601" s="44"/>
      <c r="AH601" s="36"/>
      <c r="AI601" s="36"/>
    </row>
    <row r="602" customFormat="false" ht="15.75" hidden="false" customHeight="true" outlineLevel="0" collapsed="false">
      <c r="AC602" s="44"/>
      <c r="AH602" s="36"/>
      <c r="AI602" s="36"/>
    </row>
    <row r="603" customFormat="false" ht="15.75" hidden="false" customHeight="true" outlineLevel="0" collapsed="false">
      <c r="AC603" s="44"/>
      <c r="AH603" s="36"/>
      <c r="AI603" s="36"/>
    </row>
    <row r="604" customFormat="false" ht="15.75" hidden="false" customHeight="true" outlineLevel="0" collapsed="false">
      <c r="AC604" s="44"/>
      <c r="AH604" s="36"/>
      <c r="AI604" s="36"/>
    </row>
    <row r="605" customFormat="false" ht="15.75" hidden="false" customHeight="true" outlineLevel="0" collapsed="false">
      <c r="AC605" s="44"/>
      <c r="AH605" s="36"/>
      <c r="AI605" s="36"/>
    </row>
    <row r="606" customFormat="false" ht="15.75" hidden="false" customHeight="true" outlineLevel="0" collapsed="false">
      <c r="AC606" s="44"/>
      <c r="AH606" s="36"/>
      <c r="AI606" s="36"/>
    </row>
    <row r="607" customFormat="false" ht="15.75" hidden="false" customHeight="true" outlineLevel="0" collapsed="false">
      <c r="AC607" s="44"/>
      <c r="AH607" s="36"/>
      <c r="AI607" s="36"/>
    </row>
    <row r="608" customFormat="false" ht="15.75" hidden="false" customHeight="true" outlineLevel="0" collapsed="false">
      <c r="AC608" s="44"/>
      <c r="AH608" s="36"/>
      <c r="AI608" s="36"/>
    </row>
    <row r="609" customFormat="false" ht="15.75" hidden="false" customHeight="true" outlineLevel="0" collapsed="false">
      <c r="AC609" s="44"/>
      <c r="AH609" s="36"/>
      <c r="AI609" s="36"/>
    </row>
    <row r="610" customFormat="false" ht="15.75" hidden="false" customHeight="true" outlineLevel="0" collapsed="false">
      <c r="AC610" s="44"/>
      <c r="AH610" s="36"/>
      <c r="AI610" s="36"/>
    </row>
    <row r="611" customFormat="false" ht="15.75" hidden="false" customHeight="true" outlineLevel="0" collapsed="false">
      <c r="AC611" s="44"/>
      <c r="AH611" s="36"/>
      <c r="AI611" s="36"/>
    </row>
    <row r="612" customFormat="false" ht="15.75" hidden="false" customHeight="true" outlineLevel="0" collapsed="false">
      <c r="AC612" s="44"/>
      <c r="AH612" s="36"/>
      <c r="AI612" s="36"/>
    </row>
    <row r="613" customFormat="false" ht="15.75" hidden="false" customHeight="true" outlineLevel="0" collapsed="false">
      <c r="AC613" s="44"/>
      <c r="AH613" s="36"/>
      <c r="AI613" s="36"/>
    </row>
    <row r="614" customFormat="false" ht="15.75" hidden="false" customHeight="true" outlineLevel="0" collapsed="false">
      <c r="AC614" s="44"/>
      <c r="AH614" s="36"/>
      <c r="AI614" s="36"/>
    </row>
    <row r="615" customFormat="false" ht="15.75" hidden="false" customHeight="true" outlineLevel="0" collapsed="false">
      <c r="AC615" s="44"/>
      <c r="AH615" s="36"/>
      <c r="AI615" s="36"/>
    </row>
    <row r="616" customFormat="false" ht="15.75" hidden="false" customHeight="true" outlineLevel="0" collapsed="false">
      <c r="AC616" s="44"/>
      <c r="AH616" s="36"/>
      <c r="AI616" s="36"/>
    </row>
    <row r="617" customFormat="false" ht="15.75" hidden="false" customHeight="true" outlineLevel="0" collapsed="false">
      <c r="AC617" s="44"/>
      <c r="AH617" s="36"/>
      <c r="AI617" s="36"/>
    </row>
    <row r="618" customFormat="false" ht="15.75" hidden="false" customHeight="true" outlineLevel="0" collapsed="false">
      <c r="AC618" s="44"/>
      <c r="AH618" s="36"/>
      <c r="AI618" s="36"/>
    </row>
    <row r="619" customFormat="false" ht="15.75" hidden="false" customHeight="true" outlineLevel="0" collapsed="false">
      <c r="AC619" s="44"/>
      <c r="AH619" s="36"/>
      <c r="AI619" s="36"/>
    </row>
    <row r="620" customFormat="false" ht="15.75" hidden="false" customHeight="true" outlineLevel="0" collapsed="false">
      <c r="AC620" s="44"/>
      <c r="AH620" s="36"/>
      <c r="AI620" s="36"/>
    </row>
    <row r="621" customFormat="false" ht="15.75" hidden="false" customHeight="true" outlineLevel="0" collapsed="false">
      <c r="AC621" s="44"/>
      <c r="AH621" s="36"/>
      <c r="AI621" s="36"/>
    </row>
    <row r="622" customFormat="false" ht="15.75" hidden="false" customHeight="true" outlineLevel="0" collapsed="false">
      <c r="AC622" s="44"/>
      <c r="AH622" s="36"/>
      <c r="AI622" s="36"/>
    </row>
    <row r="623" customFormat="false" ht="15.75" hidden="false" customHeight="true" outlineLevel="0" collapsed="false">
      <c r="AC623" s="44"/>
      <c r="AH623" s="36"/>
      <c r="AI623" s="36"/>
    </row>
    <row r="624" customFormat="false" ht="15.75" hidden="false" customHeight="true" outlineLevel="0" collapsed="false">
      <c r="AC624" s="44"/>
      <c r="AH624" s="36"/>
      <c r="AI624" s="36"/>
    </row>
    <row r="625" customFormat="false" ht="15.75" hidden="false" customHeight="true" outlineLevel="0" collapsed="false">
      <c r="AC625" s="44"/>
      <c r="AH625" s="36"/>
      <c r="AI625" s="36"/>
    </row>
    <row r="626" customFormat="false" ht="15.75" hidden="false" customHeight="true" outlineLevel="0" collapsed="false">
      <c r="AC626" s="44"/>
      <c r="AH626" s="36"/>
      <c r="AI626" s="36"/>
    </row>
    <row r="627" customFormat="false" ht="15.75" hidden="false" customHeight="true" outlineLevel="0" collapsed="false">
      <c r="AC627" s="44"/>
      <c r="AH627" s="36"/>
      <c r="AI627" s="36"/>
    </row>
    <row r="628" customFormat="false" ht="15.75" hidden="false" customHeight="true" outlineLevel="0" collapsed="false">
      <c r="AC628" s="44"/>
      <c r="AH628" s="36"/>
      <c r="AI628" s="36"/>
    </row>
    <row r="629" customFormat="false" ht="15.75" hidden="false" customHeight="true" outlineLevel="0" collapsed="false">
      <c r="AC629" s="44"/>
      <c r="AH629" s="36"/>
      <c r="AI629" s="36"/>
    </row>
    <row r="630" customFormat="false" ht="15.75" hidden="false" customHeight="true" outlineLevel="0" collapsed="false">
      <c r="AC630" s="44"/>
      <c r="AH630" s="36"/>
      <c r="AI630" s="36"/>
    </row>
    <row r="631" customFormat="false" ht="15.75" hidden="false" customHeight="true" outlineLevel="0" collapsed="false">
      <c r="AC631" s="44"/>
      <c r="AH631" s="36"/>
      <c r="AI631" s="36"/>
    </row>
    <row r="632" customFormat="false" ht="15.75" hidden="false" customHeight="true" outlineLevel="0" collapsed="false">
      <c r="AC632" s="44"/>
      <c r="AH632" s="36"/>
      <c r="AI632" s="36"/>
    </row>
    <row r="633" customFormat="false" ht="15.75" hidden="false" customHeight="true" outlineLevel="0" collapsed="false">
      <c r="AC633" s="44"/>
      <c r="AH633" s="36"/>
      <c r="AI633" s="36"/>
    </row>
    <row r="634" customFormat="false" ht="15.75" hidden="false" customHeight="true" outlineLevel="0" collapsed="false">
      <c r="AC634" s="44"/>
      <c r="AH634" s="36"/>
      <c r="AI634" s="36"/>
    </row>
    <row r="635" customFormat="false" ht="15.75" hidden="false" customHeight="true" outlineLevel="0" collapsed="false">
      <c r="AC635" s="44"/>
      <c r="AH635" s="36"/>
      <c r="AI635" s="36"/>
    </row>
    <row r="636" customFormat="false" ht="15.75" hidden="false" customHeight="true" outlineLevel="0" collapsed="false">
      <c r="AC636" s="44"/>
      <c r="AH636" s="36"/>
      <c r="AI636" s="36"/>
    </row>
    <row r="637" customFormat="false" ht="15.75" hidden="false" customHeight="true" outlineLevel="0" collapsed="false">
      <c r="AC637" s="44"/>
      <c r="AH637" s="36"/>
      <c r="AI637" s="36"/>
    </row>
    <row r="638" customFormat="false" ht="15.75" hidden="false" customHeight="true" outlineLevel="0" collapsed="false">
      <c r="AC638" s="44"/>
      <c r="AH638" s="36"/>
      <c r="AI638" s="36"/>
    </row>
    <row r="639" customFormat="false" ht="15.75" hidden="false" customHeight="true" outlineLevel="0" collapsed="false">
      <c r="AC639" s="44"/>
      <c r="AH639" s="36"/>
      <c r="AI639" s="36"/>
    </row>
    <row r="640" customFormat="false" ht="15.75" hidden="false" customHeight="true" outlineLevel="0" collapsed="false">
      <c r="AC640" s="44"/>
      <c r="AH640" s="36"/>
      <c r="AI640" s="36"/>
    </row>
    <row r="641" customFormat="false" ht="15.75" hidden="false" customHeight="true" outlineLevel="0" collapsed="false">
      <c r="AC641" s="44"/>
      <c r="AH641" s="36"/>
      <c r="AI641" s="36"/>
    </row>
    <row r="642" customFormat="false" ht="15.75" hidden="false" customHeight="true" outlineLevel="0" collapsed="false">
      <c r="AC642" s="44"/>
      <c r="AH642" s="36"/>
      <c r="AI642" s="36"/>
    </row>
    <row r="643" customFormat="false" ht="15.75" hidden="false" customHeight="true" outlineLevel="0" collapsed="false">
      <c r="AC643" s="44"/>
      <c r="AH643" s="36"/>
      <c r="AI643" s="36"/>
    </row>
    <row r="644" customFormat="false" ht="15.75" hidden="false" customHeight="true" outlineLevel="0" collapsed="false">
      <c r="AC644" s="44"/>
      <c r="AH644" s="36"/>
      <c r="AI644" s="36"/>
    </row>
    <row r="645" customFormat="false" ht="15.75" hidden="false" customHeight="true" outlineLevel="0" collapsed="false">
      <c r="AC645" s="44"/>
      <c r="AH645" s="36"/>
      <c r="AI645" s="36"/>
    </row>
    <row r="646" customFormat="false" ht="15.75" hidden="false" customHeight="true" outlineLevel="0" collapsed="false">
      <c r="AC646" s="44"/>
      <c r="AH646" s="36"/>
      <c r="AI646" s="36"/>
    </row>
    <row r="647" customFormat="false" ht="15.75" hidden="false" customHeight="true" outlineLevel="0" collapsed="false">
      <c r="AC647" s="44"/>
      <c r="AH647" s="36"/>
      <c r="AI647" s="36"/>
    </row>
    <row r="648" customFormat="false" ht="15.75" hidden="false" customHeight="true" outlineLevel="0" collapsed="false">
      <c r="AC648" s="44"/>
      <c r="AH648" s="36"/>
      <c r="AI648" s="36"/>
    </row>
    <row r="649" customFormat="false" ht="15.75" hidden="false" customHeight="true" outlineLevel="0" collapsed="false">
      <c r="AC649" s="44"/>
      <c r="AH649" s="36"/>
      <c r="AI649" s="36"/>
    </row>
    <row r="650" customFormat="false" ht="15.75" hidden="false" customHeight="true" outlineLevel="0" collapsed="false">
      <c r="AC650" s="44"/>
      <c r="AH650" s="36"/>
      <c r="AI650" s="36"/>
    </row>
    <row r="651" customFormat="false" ht="15.75" hidden="false" customHeight="true" outlineLevel="0" collapsed="false">
      <c r="AC651" s="44"/>
      <c r="AH651" s="36"/>
      <c r="AI651" s="36"/>
    </row>
    <row r="652" customFormat="false" ht="15.75" hidden="false" customHeight="true" outlineLevel="0" collapsed="false">
      <c r="AC652" s="44"/>
      <c r="AH652" s="36"/>
      <c r="AI652" s="36"/>
    </row>
    <row r="653" customFormat="false" ht="15.75" hidden="false" customHeight="true" outlineLevel="0" collapsed="false">
      <c r="AC653" s="44"/>
      <c r="AH653" s="36"/>
      <c r="AI653" s="36"/>
    </row>
    <row r="654" customFormat="false" ht="15.75" hidden="false" customHeight="true" outlineLevel="0" collapsed="false">
      <c r="AC654" s="44"/>
      <c r="AH654" s="36"/>
      <c r="AI654" s="36"/>
    </row>
    <row r="655" customFormat="false" ht="15.75" hidden="false" customHeight="true" outlineLevel="0" collapsed="false">
      <c r="AC655" s="44"/>
      <c r="AH655" s="36"/>
      <c r="AI655" s="36"/>
    </row>
    <row r="656" customFormat="false" ht="15.75" hidden="false" customHeight="true" outlineLevel="0" collapsed="false">
      <c r="AC656" s="44"/>
      <c r="AH656" s="36"/>
      <c r="AI656" s="36"/>
    </row>
    <row r="657" customFormat="false" ht="15.75" hidden="false" customHeight="true" outlineLevel="0" collapsed="false">
      <c r="AC657" s="44"/>
      <c r="AH657" s="36"/>
      <c r="AI657" s="36"/>
    </row>
    <row r="658" customFormat="false" ht="15.75" hidden="false" customHeight="true" outlineLevel="0" collapsed="false">
      <c r="AC658" s="44"/>
      <c r="AH658" s="36"/>
      <c r="AI658" s="36"/>
    </row>
    <row r="659" customFormat="false" ht="15.75" hidden="false" customHeight="true" outlineLevel="0" collapsed="false">
      <c r="AC659" s="44"/>
      <c r="AH659" s="36"/>
      <c r="AI659" s="36"/>
    </row>
    <row r="660" customFormat="false" ht="15.75" hidden="false" customHeight="true" outlineLevel="0" collapsed="false">
      <c r="AC660" s="44"/>
      <c r="AH660" s="36"/>
      <c r="AI660" s="36"/>
    </row>
    <row r="661" customFormat="false" ht="15.75" hidden="false" customHeight="true" outlineLevel="0" collapsed="false">
      <c r="AC661" s="44"/>
      <c r="AH661" s="36"/>
      <c r="AI661" s="36"/>
    </row>
    <row r="662" customFormat="false" ht="15.75" hidden="false" customHeight="true" outlineLevel="0" collapsed="false">
      <c r="AC662" s="44"/>
      <c r="AH662" s="36"/>
      <c r="AI662" s="36"/>
    </row>
    <row r="663" customFormat="false" ht="15.75" hidden="false" customHeight="true" outlineLevel="0" collapsed="false">
      <c r="AC663" s="44"/>
      <c r="AH663" s="36"/>
      <c r="AI663" s="36"/>
    </row>
    <row r="664" customFormat="false" ht="15.75" hidden="false" customHeight="true" outlineLevel="0" collapsed="false">
      <c r="AC664" s="44"/>
      <c r="AH664" s="36"/>
      <c r="AI664" s="36"/>
    </row>
    <row r="665" customFormat="false" ht="15.75" hidden="false" customHeight="true" outlineLevel="0" collapsed="false">
      <c r="AC665" s="44"/>
      <c r="AH665" s="36"/>
      <c r="AI665" s="36"/>
    </row>
    <row r="666" customFormat="false" ht="15.75" hidden="false" customHeight="true" outlineLevel="0" collapsed="false">
      <c r="AC666" s="44"/>
      <c r="AH666" s="36"/>
      <c r="AI666" s="36"/>
    </row>
    <row r="667" customFormat="false" ht="15.75" hidden="false" customHeight="true" outlineLevel="0" collapsed="false">
      <c r="AC667" s="44"/>
      <c r="AH667" s="36"/>
      <c r="AI667" s="36"/>
    </row>
    <row r="668" customFormat="false" ht="15.75" hidden="false" customHeight="true" outlineLevel="0" collapsed="false">
      <c r="AC668" s="44"/>
      <c r="AH668" s="36"/>
      <c r="AI668" s="36"/>
    </row>
    <row r="669" customFormat="false" ht="15.75" hidden="false" customHeight="true" outlineLevel="0" collapsed="false">
      <c r="AC669" s="44"/>
      <c r="AH669" s="36"/>
      <c r="AI669" s="36"/>
    </row>
    <row r="670" customFormat="false" ht="15.75" hidden="false" customHeight="true" outlineLevel="0" collapsed="false">
      <c r="AC670" s="44"/>
      <c r="AH670" s="36"/>
      <c r="AI670" s="36"/>
    </row>
    <row r="671" customFormat="false" ht="15.75" hidden="false" customHeight="true" outlineLevel="0" collapsed="false">
      <c r="AC671" s="44"/>
      <c r="AH671" s="36"/>
      <c r="AI671" s="36"/>
    </row>
    <row r="672" customFormat="false" ht="15.75" hidden="false" customHeight="true" outlineLevel="0" collapsed="false">
      <c r="AC672" s="44"/>
      <c r="AH672" s="36"/>
      <c r="AI672" s="36"/>
    </row>
    <row r="673" customFormat="false" ht="15.75" hidden="false" customHeight="true" outlineLevel="0" collapsed="false">
      <c r="AC673" s="44"/>
      <c r="AH673" s="36"/>
      <c r="AI673" s="36"/>
    </row>
    <row r="674" customFormat="false" ht="15.75" hidden="false" customHeight="true" outlineLevel="0" collapsed="false">
      <c r="AC674" s="44"/>
      <c r="AH674" s="36"/>
      <c r="AI674" s="36"/>
    </row>
    <row r="675" customFormat="false" ht="15.75" hidden="false" customHeight="true" outlineLevel="0" collapsed="false">
      <c r="AC675" s="44"/>
      <c r="AH675" s="36"/>
      <c r="AI675" s="36"/>
    </row>
    <row r="676" customFormat="false" ht="15.75" hidden="false" customHeight="true" outlineLevel="0" collapsed="false">
      <c r="AC676" s="44"/>
      <c r="AH676" s="36"/>
      <c r="AI676" s="36"/>
    </row>
    <row r="677" customFormat="false" ht="15.75" hidden="false" customHeight="true" outlineLevel="0" collapsed="false">
      <c r="AC677" s="44"/>
      <c r="AH677" s="36"/>
      <c r="AI677" s="36"/>
    </row>
    <row r="678" customFormat="false" ht="15.75" hidden="false" customHeight="true" outlineLevel="0" collapsed="false">
      <c r="AC678" s="44"/>
      <c r="AH678" s="36"/>
      <c r="AI678" s="36"/>
    </row>
    <row r="679" customFormat="false" ht="15.75" hidden="false" customHeight="true" outlineLevel="0" collapsed="false">
      <c r="AC679" s="44"/>
      <c r="AH679" s="36"/>
      <c r="AI679" s="36"/>
    </row>
    <row r="680" customFormat="false" ht="15.75" hidden="false" customHeight="true" outlineLevel="0" collapsed="false">
      <c r="AC680" s="44"/>
      <c r="AH680" s="36"/>
      <c r="AI680" s="36"/>
    </row>
    <row r="681" customFormat="false" ht="15.75" hidden="false" customHeight="true" outlineLevel="0" collapsed="false">
      <c r="AC681" s="44"/>
      <c r="AH681" s="36"/>
      <c r="AI681" s="36"/>
    </row>
    <row r="682" customFormat="false" ht="15.75" hidden="false" customHeight="true" outlineLevel="0" collapsed="false">
      <c r="AC682" s="44"/>
      <c r="AH682" s="36"/>
      <c r="AI682" s="36"/>
    </row>
    <row r="683" customFormat="false" ht="15.75" hidden="false" customHeight="true" outlineLevel="0" collapsed="false">
      <c r="AC683" s="44"/>
      <c r="AH683" s="36"/>
      <c r="AI683" s="36"/>
    </row>
    <row r="684" customFormat="false" ht="15.75" hidden="false" customHeight="true" outlineLevel="0" collapsed="false">
      <c r="AC684" s="44"/>
      <c r="AH684" s="36"/>
      <c r="AI684" s="36"/>
    </row>
    <row r="685" customFormat="false" ht="15.75" hidden="false" customHeight="true" outlineLevel="0" collapsed="false">
      <c r="AC685" s="44"/>
      <c r="AH685" s="36"/>
      <c r="AI685" s="36"/>
    </row>
    <row r="686" customFormat="false" ht="15.75" hidden="false" customHeight="true" outlineLevel="0" collapsed="false">
      <c r="AC686" s="44"/>
      <c r="AH686" s="36"/>
      <c r="AI686" s="36"/>
    </row>
    <row r="687" customFormat="false" ht="15.75" hidden="false" customHeight="true" outlineLevel="0" collapsed="false">
      <c r="AC687" s="44"/>
      <c r="AH687" s="36"/>
      <c r="AI687" s="36"/>
    </row>
    <row r="688" customFormat="false" ht="15.75" hidden="false" customHeight="true" outlineLevel="0" collapsed="false">
      <c r="AC688" s="44"/>
      <c r="AH688" s="36"/>
      <c r="AI688" s="36"/>
    </row>
    <row r="689" customFormat="false" ht="15.75" hidden="false" customHeight="true" outlineLevel="0" collapsed="false">
      <c r="AC689" s="44"/>
      <c r="AH689" s="36"/>
      <c r="AI689" s="36"/>
    </row>
    <row r="690" customFormat="false" ht="15.75" hidden="false" customHeight="true" outlineLevel="0" collapsed="false">
      <c r="AC690" s="44"/>
      <c r="AH690" s="36"/>
      <c r="AI690" s="36"/>
    </row>
    <row r="691" customFormat="false" ht="15.75" hidden="false" customHeight="true" outlineLevel="0" collapsed="false">
      <c r="AC691" s="44"/>
      <c r="AH691" s="36"/>
      <c r="AI691" s="36"/>
    </row>
    <row r="692" customFormat="false" ht="15.75" hidden="false" customHeight="true" outlineLevel="0" collapsed="false">
      <c r="AC692" s="44"/>
      <c r="AH692" s="36"/>
      <c r="AI692" s="36"/>
    </row>
    <row r="693" customFormat="false" ht="15.75" hidden="false" customHeight="true" outlineLevel="0" collapsed="false">
      <c r="AC693" s="44"/>
      <c r="AH693" s="36"/>
      <c r="AI693" s="36"/>
    </row>
    <row r="694" customFormat="false" ht="15.75" hidden="false" customHeight="true" outlineLevel="0" collapsed="false">
      <c r="AC694" s="44"/>
      <c r="AH694" s="36"/>
      <c r="AI694" s="36"/>
    </row>
    <row r="695" customFormat="false" ht="15.75" hidden="false" customHeight="true" outlineLevel="0" collapsed="false">
      <c r="AC695" s="44"/>
      <c r="AH695" s="36"/>
      <c r="AI695" s="36"/>
    </row>
    <row r="696" customFormat="false" ht="15.75" hidden="false" customHeight="true" outlineLevel="0" collapsed="false">
      <c r="AC696" s="44"/>
      <c r="AH696" s="36"/>
      <c r="AI696" s="36"/>
    </row>
    <row r="697" customFormat="false" ht="15.75" hidden="false" customHeight="true" outlineLevel="0" collapsed="false">
      <c r="AC697" s="44"/>
      <c r="AH697" s="36"/>
      <c r="AI697" s="36"/>
    </row>
    <row r="698" customFormat="false" ht="15.75" hidden="false" customHeight="true" outlineLevel="0" collapsed="false">
      <c r="AC698" s="44"/>
      <c r="AH698" s="36"/>
      <c r="AI698" s="36"/>
    </row>
    <row r="699" customFormat="false" ht="15.75" hidden="false" customHeight="true" outlineLevel="0" collapsed="false">
      <c r="AC699" s="44"/>
      <c r="AH699" s="36"/>
      <c r="AI699" s="36"/>
    </row>
    <row r="700" customFormat="false" ht="15.75" hidden="false" customHeight="true" outlineLevel="0" collapsed="false">
      <c r="AC700" s="44"/>
      <c r="AH700" s="36"/>
      <c r="AI700" s="36"/>
    </row>
    <row r="701" customFormat="false" ht="15.75" hidden="false" customHeight="true" outlineLevel="0" collapsed="false">
      <c r="AC701" s="44"/>
      <c r="AH701" s="36"/>
      <c r="AI701" s="36"/>
    </row>
    <row r="702" customFormat="false" ht="15.75" hidden="false" customHeight="true" outlineLevel="0" collapsed="false">
      <c r="AC702" s="44"/>
      <c r="AH702" s="36"/>
      <c r="AI702" s="36"/>
    </row>
    <row r="703" customFormat="false" ht="15.75" hidden="false" customHeight="true" outlineLevel="0" collapsed="false">
      <c r="AC703" s="44"/>
      <c r="AH703" s="36"/>
      <c r="AI703" s="36"/>
    </row>
    <row r="704" customFormat="false" ht="15.75" hidden="false" customHeight="true" outlineLevel="0" collapsed="false">
      <c r="AC704" s="44"/>
      <c r="AH704" s="36"/>
      <c r="AI704" s="36"/>
    </row>
    <row r="705" customFormat="false" ht="15.75" hidden="false" customHeight="true" outlineLevel="0" collapsed="false">
      <c r="AC705" s="44"/>
      <c r="AH705" s="36"/>
      <c r="AI705" s="36"/>
    </row>
    <row r="706" customFormat="false" ht="15.75" hidden="false" customHeight="true" outlineLevel="0" collapsed="false">
      <c r="AC706" s="44"/>
      <c r="AH706" s="36"/>
      <c r="AI706" s="36"/>
    </row>
    <row r="707" customFormat="false" ht="15.75" hidden="false" customHeight="true" outlineLevel="0" collapsed="false">
      <c r="AC707" s="44"/>
      <c r="AH707" s="36"/>
      <c r="AI707" s="36"/>
    </row>
    <row r="708" customFormat="false" ht="15.75" hidden="false" customHeight="true" outlineLevel="0" collapsed="false">
      <c r="AC708" s="44"/>
      <c r="AH708" s="36"/>
      <c r="AI708" s="36"/>
    </row>
    <row r="709" customFormat="false" ht="15.75" hidden="false" customHeight="true" outlineLevel="0" collapsed="false">
      <c r="AC709" s="44"/>
      <c r="AH709" s="36"/>
      <c r="AI709" s="36"/>
    </row>
    <row r="710" customFormat="false" ht="15.75" hidden="false" customHeight="true" outlineLevel="0" collapsed="false">
      <c r="AC710" s="44"/>
      <c r="AH710" s="36"/>
      <c r="AI710" s="36"/>
    </row>
    <row r="711" customFormat="false" ht="15.75" hidden="false" customHeight="true" outlineLevel="0" collapsed="false">
      <c r="AC711" s="44"/>
      <c r="AH711" s="36"/>
      <c r="AI711" s="36"/>
    </row>
    <row r="712" customFormat="false" ht="15.75" hidden="false" customHeight="true" outlineLevel="0" collapsed="false">
      <c r="AC712" s="44"/>
      <c r="AH712" s="36"/>
      <c r="AI712" s="36"/>
    </row>
    <row r="713" customFormat="false" ht="15.75" hidden="false" customHeight="true" outlineLevel="0" collapsed="false">
      <c r="AC713" s="44"/>
      <c r="AH713" s="36"/>
      <c r="AI713" s="36"/>
    </row>
    <row r="714" customFormat="false" ht="15.75" hidden="false" customHeight="true" outlineLevel="0" collapsed="false">
      <c r="AC714" s="44"/>
      <c r="AH714" s="36"/>
      <c r="AI714" s="36"/>
    </row>
    <row r="715" customFormat="false" ht="15.75" hidden="false" customHeight="true" outlineLevel="0" collapsed="false">
      <c r="AC715" s="44"/>
      <c r="AH715" s="36"/>
      <c r="AI715" s="36"/>
    </row>
    <row r="716" customFormat="false" ht="15.75" hidden="false" customHeight="true" outlineLevel="0" collapsed="false">
      <c r="AC716" s="44"/>
      <c r="AH716" s="36"/>
      <c r="AI716" s="36"/>
    </row>
    <row r="717" customFormat="false" ht="15.75" hidden="false" customHeight="true" outlineLevel="0" collapsed="false">
      <c r="AC717" s="44"/>
      <c r="AH717" s="36"/>
      <c r="AI717" s="36"/>
    </row>
    <row r="718" customFormat="false" ht="15.75" hidden="false" customHeight="true" outlineLevel="0" collapsed="false">
      <c r="AC718" s="44"/>
      <c r="AH718" s="36"/>
      <c r="AI718" s="36"/>
    </row>
    <row r="719" customFormat="false" ht="15.75" hidden="false" customHeight="true" outlineLevel="0" collapsed="false">
      <c r="AC719" s="44"/>
      <c r="AH719" s="36"/>
      <c r="AI719" s="36"/>
    </row>
    <row r="720" customFormat="false" ht="15.75" hidden="false" customHeight="true" outlineLevel="0" collapsed="false">
      <c r="AC720" s="44"/>
      <c r="AH720" s="36"/>
      <c r="AI720" s="36"/>
    </row>
    <row r="721" customFormat="false" ht="15.75" hidden="false" customHeight="true" outlineLevel="0" collapsed="false">
      <c r="AC721" s="44"/>
      <c r="AH721" s="36"/>
      <c r="AI721" s="36"/>
    </row>
    <row r="722" customFormat="false" ht="15.75" hidden="false" customHeight="true" outlineLevel="0" collapsed="false">
      <c r="AC722" s="44"/>
      <c r="AH722" s="36"/>
      <c r="AI722" s="36"/>
    </row>
    <row r="723" customFormat="false" ht="15.75" hidden="false" customHeight="true" outlineLevel="0" collapsed="false">
      <c r="AC723" s="44"/>
      <c r="AH723" s="36"/>
      <c r="AI723" s="36"/>
    </row>
    <row r="724" customFormat="false" ht="15.75" hidden="false" customHeight="true" outlineLevel="0" collapsed="false">
      <c r="AC724" s="44"/>
      <c r="AH724" s="36"/>
      <c r="AI724" s="36"/>
    </row>
    <row r="725" customFormat="false" ht="15.75" hidden="false" customHeight="true" outlineLevel="0" collapsed="false">
      <c r="AC725" s="44"/>
      <c r="AH725" s="36"/>
      <c r="AI725" s="36"/>
    </row>
    <row r="726" customFormat="false" ht="15.75" hidden="false" customHeight="true" outlineLevel="0" collapsed="false">
      <c r="AC726" s="44"/>
      <c r="AH726" s="36"/>
      <c r="AI726" s="36"/>
    </row>
    <row r="727" customFormat="false" ht="15.75" hidden="false" customHeight="true" outlineLevel="0" collapsed="false">
      <c r="AC727" s="44"/>
      <c r="AH727" s="36"/>
      <c r="AI727" s="36"/>
    </row>
    <row r="728" customFormat="false" ht="15.75" hidden="false" customHeight="true" outlineLevel="0" collapsed="false">
      <c r="AC728" s="44"/>
      <c r="AH728" s="36"/>
      <c r="AI728" s="36"/>
    </row>
    <row r="729" customFormat="false" ht="15.75" hidden="false" customHeight="true" outlineLevel="0" collapsed="false">
      <c r="AC729" s="44"/>
      <c r="AH729" s="36"/>
      <c r="AI729" s="36"/>
    </row>
    <row r="730" customFormat="false" ht="15.75" hidden="false" customHeight="true" outlineLevel="0" collapsed="false">
      <c r="AC730" s="44"/>
      <c r="AH730" s="36"/>
      <c r="AI730" s="36"/>
    </row>
    <row r="731" customFormat="false" ht="15.75" hidden="false" customHeight="true" outlineLevel="0" collapsed="false">
      <c r="AC731" s="44"/>
      <c r="AH731" s="36"/>
      <c r="AI731" s="36"/>
    </row>
    <row r="732" customFormat="false" ht="15.75" hidden="false" customHeight="true" outlineLevel="0" collapsed="false">
      <c r="AC732" s="44"/>
      <c r="AH732" s="36"/>
      <c r="AI732" s="36"/>
    </row>
    <row r="733" customFormat="false" ht="15.75" hidden="false" customHeight="true" outlineLevel="0" collapsed="false">
      <c r="AC733" s="44"/>
      <c r="AH733" s="36"/>
      <c r="AI733" s="36"/>
    </row>
    <row r="734" customFormat="false" ht="15.75" hidden="false" customHeight="true" outlineLevel="0" collapsed="false">
      <c r="AC734" s="44"/>
      <c r="AH734" s="36"/>
      <c r="AI734" s="36"/>
    </row>
    <row r="735" customFormat="false" ht="15.75" hidden="false" customHeight="true" outlineLevel="0" collapsed="false">
      <c r="AC735" s="44"/>
      <c r="AH735" s="36"/>
      <c r="AI735" s="36"/>
    </row>
    <row r="736" customFormat="false" ht="15.75" hidden="false" customHeight="true" outlineLevel="0" collapsed="false">
      <c r="AC736" s="44"/>
      <c r="AH736" s="36"/>
      <c r="AI736" s="36"/>
    </row>
    <row r="737" customFormat="false" ht="15.75" hidden="false" customHeight="true" outlineLevel="0" collapsed="false">
      <c r="AC737" s="44"/>
      <c r="AH737" s="36"/>
      <c r="AI737" s="36"/>
    </row>
    <row r="738" customFormat="false" ht="15.75" hidden="false" customHeight="true" outlineLevel="0" collapsed="false">
      <c r="AC738" s="44"/>
      <c r="AH738" s="36"/>
      <c r="AI738" s="36"/>
    </row>
    <row r="739" customFormat="false" ht="15.75" hidden="false" customHeight="true" outlineLevel="0" collapsed="false">
      <c r="AC739" s="44"/>
      <c r="AH739" s="36"/>
      <c r="AI739" s="36"/>
    </row>
    <row r="740" customFormat="false" ht="15.75" hidden="false" customHeight="true" outlineLevel="0" collapsed="false">
      <c r="AC740" s="44"/>
      <c r="AH740" s="36"/>
      <c r="AI740" s="36"/>
    </row>
    <row r="741" customFormat="false" ht="15.75" hidden="false" customHeight="true" outlineLevel="0" collapsed="false">
      <c r="AC741" s="44"/>
      <c r="AH741" s="36"/>
      <c r="AI741" s="36"/>
    </row>
    <row r="742" customFormat="false" ht="15.75" hidden="false" customHeight="true" outlineLevel="0" collapsed="false">
      <c r="AC742" s="44"/>
      <c r="AH742" s="36"/>
      <c r="AI742" s="36"/>
    </row>
    <row r="743" customFormat="false" ht="15.75" hidden="false" customHeight="true" outlineLevel="0" collapsed="false">
      <c r="AC743" s="44"/>
      <c r="AH743" s="36"/>
      <c r="AI743" s="36"/>
    </row>
    <row r="744" customFormat="false" ht="15.75" hidden="false" customHeight="true" outlineLevel="0" collapsed="false">
      <c r="AC744" s="44"/>
      <c r="AH744" s="36"/>
      <c r="AI744" s="36"/>
    </row>
    <row r="745" customFormat="false" ht="15.75" hidden="false" customHeight="true" outlineLevel="0" collapsed="false">
      <c r="AC745" s="44"/>
      <c r="AH745" s="36"/>
      <c r="AI745" s="36"/>
    </row>
    <row r="746" customFormat="false" ht="15.75" hidden="false" customHeight="true" outlineLevel="0" collapsed="false">
      <c r="AC746" s="44"/>
      <c r="AH746" s="36"/>
      <c r="AI746" s="36"/>
    </row>
    <row r="747" customFormat="false" ht="15.75" hidden="false" customHeight="true" outlineLevel="0" collapsed="false">
      <c r="AC747" s="44"/>
      <c r="AH747" s="36"/>
      <c r="AI747" s="36"/>
    </row>
    <row r="748" customFormat="false" ht="15.75" hidden="false" customHeight="true" outlineLevel="0" collapsed="false">
      <c r="AC748" s="44"/>
      <c r="AH748" s="36"/>
      <c r="AI748" s="36"/>
    </row>
    <row r="749" customFormat="false" ht="15.75" hidden="false" customHeight="true" outlineLevel="0" collapsed="false">
      <c r="AC749" s="44"/>
      <c r="AH749" s="36"/>
      <c r="AI749" s="36"/>
    </row>
    <row r="750" customFormat="false" ht="15.75" hidden="false" customHeight="true" outlineLevel="0" collapsed="false">
      <c r="AC750" s="44"/>
      <c r="AH750" s="36"/>
      <c r="AI750" s="36"/>
    </row>
    <row r="751" customFormat="false" ht="15.75" hidden="false" customHeight="true" outlineLevel="0" collapsed="false">
      <c r="AC751" s="44"/>
      <c r="AH751" s="36"/>
      <c r="AI751" s="36"/>
    </row>
    <row r="752" customFormat="false" ht="15.75" hidden="false" customHeight="true" outlineLevel="0" collapsed="false">
      <c r="AC752" s="44"/>
      <c r="AH752" s="36"/>
      <c r="AI752" s="36"/>
    </row>
    <row r="753" customFormat="false" ht="15.75" hidden="false" customHeight="true" outlineLevel="0" collapsed="false">
      <c r="AC753" s="44"/>
      <c r="AH753" s="36"/>
      <c r="AI753" s="36"/>
    </row>
    <row r="754" customFormat="false" ht="15.75" hidden="false" customHeight="true" outlineLevel="0" collapsed="false">
      <c r="AC754" s="44"/>
      <c r="AH754" s="36"/>
      <c r="AI754" s="36"/>
    </row>
    <row r="755" customFormat="false" ht="15.75" hidden="false" customHeight="true" outlineLevel="0" collapsed="false">
      <c r="AC755" s="44"/>
      <c r="AH755" s="36"/>
      <c r="AI755" s="36"/>
    </row>
    <row r="756" customFormat="false" ht="15.75" hidden="false" customHeight="true" outlineLevel="0" collapsed="false">
      <c r="AC756" s="44"/>
      <c r="AH756" s="36"/>
      <c r="AI756" s="36"/>
    </row>
    <row r="757" customFormat="false" ht="15.75" hidden="false" customHeight="true" outlineLevel="0" collapsed="false">
      <c r="AC757" s="44"/>
      <c r="AH757" s="36"/>
      <c r="AI757" s="36"/>
    </row>
    <row r="758" customFormat="false" ht="15.75" hidden="false" customHeight="true" outlineLevel="0" collapsed="false">
      <c r="AC758" s="44"/>
      <c r="AH758" s="36"/>
      <c r="AI758" s="36"/>
    </row>
    <row r="759" customFormat="false" ht="15.75" hidden="false" customHeight="true" outlineLevel="0" collapsed="false">
      <c r="AC759" s="44"/>
      <c r="AH759" s="36"/>
      <c r="AI759" s="36"/>
    </row>
    <row r="760" customFormat="false" ht="15.75" hidden="false" customHeight="true" outlineLevel="0" collapsed="false">
      <c r="AC760" s="44"/>
      <c r="AH760" s="36"/>
      <c r="AI760" s="36"/>
    </row>
    <row r="761" customFormat="false" ht="15.75" hidden="false" customHeight="true" outlineLevel="0" collapsed="false">
      <c r="AC761" s="44"/>
      <c r="AH761" s="36"/>
      <c r="AI761" s="36"/>
    </row>
    <row r="762" customFormat="false" ht="15.75" hidden="false" customHeight="true" outlineLevel="0" collapsed="false">
      <c r="AC762" s="44"/>
      <c r="AH762" s="36"/>
      <c r="AI762" s="36"/>
    </row>
    <row r="763" customFormat="false" ht="15.75" hidden="false" customHeight="true" outlineLevel="0" collapsed="false">
      <c r="AC763" s="44"/>
      <c r="AH763" s="36"/>
      <c r="AI763" s="36"/>
    </row>
    <row r="764" customFormat="false" ht="15.75" hidden="false" customHeight="true" outlineLevel="0" collapsed="false">
      <c r="AC764" s="44"/>
      <c r="AH764" s="36"/>
      <c r="AI764" s="36"/>
    </row>
    <row r="765" customFormat="false" ht="15.75" hidden="false" customHeight="true" outlineLevel="0" collapsed="false">
      <c r="AC765" s="44"/>
      <c r="AH765" s="36"/>
      <c r="AI765" s="36"/>
    </row>
    <row r="766" customFormat="false" ht="15.75" hidden="false" customHeight="true" outlineLevel="0" collapsed="false">
      <c r="AC766" s="44"/>
      <c r="AH766" s="36"/>
      <c r="AI766" s="36"/>
    </row>
    <row r="767" customFormat="false" ht="15.75" hidden="false" customHeight="true" outlineLevel="0" collapsed="false">
      <c r="AC767" s="44"/>
      <c r="AH767" s="36"/>
      <c r="AI767" s="36"/>
    </row>
    <row r="768" customFormat="false" ht="15.75" hidden="false" customHeight="true" outlineLevel="0" collapsed="false">
      <c r="AC768" s="44"/>
      <c r="AH768" s="36"/>
      <c r="AI768" s="36"/>
    </row>
    <row r="769" customFormat="false" ht="15.75" hidden="false" customHeight="true" outlineLevel="0" collapsed="false">
      <c r="AC769" s="44"/>
      <c r="AH769" s="36"/>
      <c r="AI769" s="36"/>
    </row>
    <row r="770" customFormat="false" ht="15.75" hidden="false" customHeight="true" outlineLevel="0" collapsed="false">
      <c r="AC770" s="44"/>
      <c r="AH770" s="36"/>
      <c r="AI770" s="36"/>
    </row>
    <row r="771" customFormat="false" ht="15.75" hidden="false" customHeight="true" outlineLevel="0" collapsed="false">
      <c r="AC771" s="44"/>
      <c r="AH771" s="36"/>
      <c r="AI771" s="36"/>
    </row>
    <row r="772" customFormat="false" ht="15.75" hidden="false" customHeight="true" outlineLevel="0" collapsed="false">
      <c r="AC772" s="44"/>
      <c r="AH772" s="36"/>
      <c r="AI772" s="36"/>
    </row>
    <row r="773" customFormat="false" ht="15.75" hidden="false" customHeight="true" outlineLevel="0" collapsed="false">
      <c r="AC773" s="44"/>
      <c r="AH773" s="36"/>
      <c r="AI773" s="36"/>
    </row>
    <row r="774" customFormat="false" ht="15.75" hidden="false" customHeight="true" outlineLevel="0" collapsed="false">
      <c r="AC774" s="44"/>
      <c r="AH774" s="36"/>
      <c r="AI774" s="36"/>
    </row>
    <row r="775" customFormat="false" ht="15.75" hidden="false" customHeight="true" outlineLevel="0" collapsed="false">
      <c r="AC775" s="44"/>
      <c r="AH775" s="36"/>
      <c r="AI775" s="36"/>
    </row>
    <row r="776" customFormat="false" ht="15.75" hidden="false" customHeight="true" outlineLevel="0" collapsed="false">
      <c r="AC776" s="44"/>
      <c r="AH776" s="36"/>
      <c r="AI776" s="36"/>
    </row>
    <row r="777" customFormat="false" ht="15.75" hidden="false" customHeight="true" outlineLevel="0" collapsed="false">
      <c r="AC777" s="44"/>
      <c r="AH777" s="36"/>
      <c r="AI777" s="36"/>
    </row>
    <row r="778" customFormat="false" ht="15.75" hidden="false" customHeight="true" outlineLevel="0" collapsed="false">
      <c r="AC778" s="44"/>
      <c r="AH778" s="36"/>
      <c r="AI778" s="36"/>
    </row>
    <row r="779" customFormat="false" ht="15.75" hidden="false" customHeight="true" outlineLevel="0" collapsed="false">
      <c r="AC779" s="44"/>
      <c r="AH779" s="36"/>
      <c r="AI779" s="36"/>
    </row>
    <row r="780" customFormat="false" ht="15.75" hidden="false" customHeight="true" outlineLevel="0" collapsed="false">
      <c r="AC780" s="44"/>
      <c r="AH780" s="36"/>
      <c r="AI780" s="36"/>
    </row>
    <row r="781" customFormat="false" ht="15.75" hidden="false" customHeight="true" outlineLevel="0" collapsed="false">
      <c r="AC781" s="44"/>
      <c r="AH781" s="36"/>
      <c r="AI781" s="36"/>
    </row>
    <row r="782" customFormat="false" ht="15.75" hidden="false" customHeight="true" outlineLevel="0" collapsed="false">
      <c r="AC782" s="44"/>
      <c r="AH782" s="36"/>
      <c r="AI782" s="36"/>
    </row>
    <row r="783" customFormat="false" ht="15.75" hidden="false" customHeight="true" outlineLevel="0" collapsed="false">
      <c r="AC783" s="44"/>
      <c r="AH783" s="36"/>
      <c r="AI783" s="36"/>
    </row>
    <row r="784" customFormat="false" ht="15.75" hidden="false" customHeight="true" outlineLevel="0" collapsed="false">
      <c r="AC784" s="44"/>
      <c r="AH784" s="36"/>
      <c r="AI784" s="36"/>
    </row>
    <row r="785" customFormat="false" ht="15.75" hidden="false" customHeight="true" outlineLevel="0" collapsed="false">
      <c r="AC785" s="44"/>
      <c r="AH785" s="36"/>
      <c r="AI785" s="36"/>
    </row>
    <row r="786" customFormat="false" ht="15.75" hidden="false" customHeight="true" outlineLevel="0" collapsed="false">
      <c r="AC786" s="44"/>
      <c r="AH786" s="36"/>
      <c r="AI786" s="36"/>
    </row>
    <row r="787" customFormat="false" ht="15.75" hidden="false" customHeight="true" outlineLevel="0" collapsed="false">
      <c r="AC787" s="44"/>
      <c r="AH787" s="36"/>
      <c r="AI787" s="36"/>
    </row>
    <row r="788" customFormat="false" ht="15.75" hidden="false" customHeight="true" outlineLevel="0" collapsed="false">
      <c r="AC788" s="44"/>
      <c r="AH788" s="36"/>
      <c r="AI788" s="36"/>
    </row>
    <row r="789" customFormat="false" ht="15.75" hidden="false" customHeight="true" outlineLevel="0" collapsed="false">
      <c r="AC789" s="44"/>
      <c r="AH789" s="36"/>
      <c r="AI789" s="36"/>
    </row>
    <row r="790" customFormat="false" ht="15.75" hidden="false" customHeight="true" outlineLevel="0" collapsed="false">
      <c r="AC790" s="44"/>
      <c r="AH790" s="36"/>
      <c r="AI790" s="36"/>
    </row>
    <row r="791" customFormat="false" ht="15.75" hidden="false" customHeight="true" outlineLevel="0" collapsed="false">
      <c r="AC791" s="44"/>
      <c r="AH791" s="36"/>
      <c r="AI791" s="36"/>
    </row>
    <row r="792" customFormat="false" ht="15.75" hidden="false" customHeight="true" outlineLevel="0" collapsed="false">
      <c r="AC792" s="44"/>
      <c r="AH792" s="36"/>
      <c r="AI792" s="36"/>
    </row>
    <row r="793" customFormat="false" ht="15.75" hidden="false" customHeight="true" outlineLevel="0" collapsed="false">
      <c r="AC793" s="44"/>
      <c r="AH793" s="36"/>
      <c r="AI793" s="36"/>
    </row>
    <row r="794" customFormat="false" ht="15.75" hidden="false" customHeight="true" outlineLevel="0" collapsed="false">
      <c r="AC794" s="44"/>
      <c r="AH794" s="36"/>
      <c r="AI794" s="36"/>
    </row>
    <row r="795" customFormat="false" ht="15.75" hidden="false" customHeight="true" outlineLevel="0" collapsed="false">
      <c r="AC795" s="44"/>
      <c r="AH795" s="36"/>
      <c r="AI795" s="36"/>
    </row>
    <row r="796" customFormat="false" ht="15.75" hidden="false" customHeight="true" outlineLevel="0" collapsed="false">
      <c r="AC796" s="44"/>
      <c r="AH796" s="36"/>
      <c r="AI796" s="36"/>
    </row>
    <row r="797" customFormat="false" ht="15.75" hidden="false" customHeight="true" outlineLevel="0" collapsed="false">
      <c r="AC797" s="44"/>
      <c r="AH797" s="36"/>
      <c r="AI797" s="36"/>
    </row>
    <row r="798" customFormat="false" ht="15.75" hidden="false" customHeight="true" outlineLevel="0" collapsed="false">
      <c r="AC798" s="44"/>
      <c r="AH798" s="36"/>
      <c r="AI798" s="36"/>
    </row>
    <row r="799" customFormat="false" ht="15.75" hidden="false" customHeight="true" outlineLevel="0" collapsed="false">
      <c r="AC799" s="44"/>
      <c r="AH799" s="36"/>
      <c r="AI799" s="36"/>
    </row>
    <row r="800" customFormat="false" ht="15.75" hidden="false" customHeight="true" outlineLevel="0" collapsed="false">
      <c r="AC800" s="44"/>
      <c r="AH800" s="36"/>
      <c r="AI800" s="36"/>
    </row>
    <row r="801" customFormat="false" ht="15.75" hidden="false" customHeight="true" outlineLevel="0" collapsed="false">
      <c r="AC801" s="44"/>
      <c r="AH801" s="36"/>
      <c r="AI801" s="36"/>
    </row>
    <row r="802" customFormat="false" ht="15.75" hidden="false" customHeight="true" outlineLevel="0" collapsed="false">
      <c r="AC802" s="44"/>
      <c r="AH802" s="36"/>
      <c r="AI802" s="36"/>
    </row>
    <row r="803" customFormat="false" ht="15.75" hidden="false" customHeight="true" outlineLevel="0" collapsed="false">
      <c r="AC803" s="44"/>
      <c r="AH803" s="36"/>
      <c r="AI803" s="36"/>
    </row>
    <row r="804" customFormat="false" ht="15.75" hidden="false" customHeight="true" outlineLevel="0" collapsed="false">
      <c r="AC804" s="44"/>
      <c r="AH804" s="36"/>
      <c r="AI804" s="36"/>
    </row>
    <row r="805" customFormat="false" ht="15.75" hidden="false" customHeight="true" outlineLevel="0" collapsed="false">
      <c r="AC805" s="44"/>
      <c r="AH805" s="36"/>
      <c r="AI805" s="36"/>
    </row>
    <row r="806" customFormat="false" ht="15.75" hidden="false" customHeight="true" outlineLevel="0" collapsed="false">
      <c r="AC806" s="44"/>
      <c r="AH806" s="36"/>
      <c r="AI806" s="36"/>
    </row>
    <row r="807" customFormat="false" ht="15.75" hidden="false" customHeight="true" outlineLevel="0" collapsed="false">
      <c r="AC807" s="44"/>
      <c r="AH807" s="36"/>
      <c r="AI807" s="36"/>
    </row>
    <row r="808" customFormat="false" ht="15.75" hidden="false" customHeight="true" outlineLevel="0" collapsed="false">
      <c r="AC808" s="44"/>
      <c r="AH808" s="36"/>
      <c r="AI808" s="36"/>
    </row>
    <row r="809" customFormat="false" ht="15.75" hidden="false" customHeight="true" outlineLevel="0" collapsed="false">
      <c r="AC809" s="44"/>
      <c r="AH809" s="36"/>
      <c r="AI809" s="36"/>
    </row>
    <row r="810" customFormat="false" ht="15.75" hidden="false" customHeight="true" outlineLevel="0" collapsed="false">
      <c r="AC810" s="44"/>
      <c r="AH810" s="36"/>
      <c r="AI810" s="36"/>
    </row>
    <row r="811" customFormat="false" ht="15.75" hidden="false" customHeight="true" outlineLevel="0" collapsed="false">
      <c r="AC811" s="44"/>
      <c r="AH811" s="36"/>
      <c r="AI811" s="36"/>
    </row>
    <row r="812" customFormat="false" ht="15.75" hidden="false" customHeight="true" outlineLevel="0" collapsed="false">
      <c r="AC812" s="44"/>
      <c r="AH812" s="36"/>
      <c r="AI812" s="36"/>
    </row>
    <row r="813" customFormat="false" ht="15.75" hidden="false" customHeight="true" outlineLevel="0" collapsed="false">
      <c r="AC813" s="44"/>
      <c r="AH813" s="36"/>
      <c r="AI813" s="36"/>
    </row>
    <row r="814" customFormat="false" ht="15.75" hidden="false" customHeight="true" outlineLevel="0" collapsed="false">
      <c r="AC814" s="44"/>
      <c r="AH814" s="36"/>
      <c r="AI814" s="36"/>
    </row>
    <row r="815" customFormat="false" ht="15.75" hidden="false" customHeight="true" outlineLevel="0" collapsed="false">
      <c r="AC815" s="44"/>
      <c r="AH815" s="36"/>
      <c r="AI815" s="36"/>
    </row>
    <row r="816" customFormat="false" ht="15.75" hidden="false" customHeight="true" outlineLevel="0" collapsed="false">
      <c r="AC816" s="44"/>
      <c r="AH816" s="36"/>
      <c r="AI816" s="36"/>
    </row>
    <row r="817" customFormat="false" ht="15.75" hidden="false" customHeight="true" outlineLevel="0" collapsed="false">
      <c r="AC817" s="44"/>
      <c r="AH817" s="36"/>
      <c r="AI817" s="36"/>
    </row>
    <row r="818" customFormat="false" ht="15.75" hidden="false" customHeight="true" outlineLevel="0" collapsed="false">
      <c r="AC818" s="44"/>
      <c r="AH818" s="36"/>
      <c r="AI818" s="36"/>
    </row>
    <row r="819" customFormat="false" ht="15.75" hidden="false" customHeight="true" outlineLevel="0" collapsed="false">
      <c r="AC819" s="44"/>
      <c r="AH819" s="36"/>
      <c r="AI819" s="36"/>
    </row>
    <row r="820" customFormat="false" ht="15.75" hidden="false" customHeight="true" outlineLevel="0" collapsed="false">
      <c r="AC820" s="44"/>
      <c r="AH820" s="36"/>
      <c r="AI820" s="36"/>
    </row>
    <row r="821" customFormat="false" ht="15.75" hidden="false" customHeight="true" outlineLevel="0" collapsed="false">
      <c r="AC821" s="44"/>
      <c r="AH821" s="36"/>
      <c r="AI821" s="36"/>
    </row>
    <row r="822" customFormat="false" ht="15.75" hidden="false" customHeight="true" outlineLevel="0" collapsed="false">
      <c r="AC822" s="44"/>
      <c r="AH822" s="36"/>
      <c r="AI822" s="36"/>
    </row>
    <row r="823" customFormat="false" ht="15.75" hidden="false" customHeight="true" outlineLevel="0" collapsed="false">
      <c r="AC823" s="44"/>
      <c r="AH823" s="36"/>
      <c r="AI823" s="36"/>
    </row>
    <row r="824" customFormat="false" ht="15.75" hidden="false" customHeight="true" outlineLevel="0" collapsed="false">
      <c r="AC824" s="44"/>
      <c r="AH824" s="36"/>
      <c r="AI824" s="36"/>
    </row>
    <row r="825" customFormat="false" ht="15.75" hidden="false" customHeight="true" outlineLevel="0" collapsed="false">
      <c r="AC825" s="44"/>
      <c r="AH825" s="36"/>
      <c r="AI825" s="36"/>
    </row>
    <row r="826" customFormat="false" ht="15.75" hidden="false" customHeight="true" outlineLevel="0" collapsed="false">
      <c r="AC826" s="44"/>
      <c r="AH826" s="36"/>
      <c r="AI826" s="36"/>
    </row>
    <row r="827" customFormat="false" ht="15.75" hidden="false" customHeight="true" outlineLevel="0" collapsed="false">
      <c r="AC827" s="44"/>
      <c r="AH827" s="36"/>
      <c r="AI827" s="36"/>
    </row>
    <row r="828" customFormat="false" ht="15.75" hidden="false" customHeight="true" outlineLevel="0" collapsed="false">
      <c r="AC828" s="44"/>
      <c r="AH828" s="36"/>
      <c r="AI828" s="36"/>
    </row>
    <row r="829" customFormat="false" ht="15.75" hidden="false" customHeight="true" outlineLevel="0" collapsed="false">
      <c r="AC829" s="44"/>
      <c r="AH829" s="36"/>
      <c r="AI829" s="36"/>
    </row>
    <row r="830" customFormat="false" ht="15.75" hidden="false" customHeight="true" outlineLevel="0" collapsed="false">
      <c r="AC830" s="44"/>
      <c r="AH830" s="36"/>
      <c r="AI830" s="36"/>
    </row>
    <row r="831" customFormat="false" ht="15.75" hidden="false" customHeight="true" outlineLevel="0" collapsed="false">
      <c r="AC831" s="44"/>
      <c r="AH831" s="36"/>
      <c r="AI831" s="36"/>
    </row>
    <row r="832" customFormat="false" ht="15.75" hidden="false" customHeight="true" outlineLevel="0" collapsed="false">
      <c r="AC832" s="44"/>
      <c r="AH832" s="36"/>
      <c r="AI832" s="36"/>
    </row>
    <row r="833" customFormat="false" ht="15.75" hidden="false" customHeight="true" outlineLevel="0" collapsed="false">
      <c r="AC833" s="44"/>
      <c r="AH833" s="36"/>
      <c r="AI833" s="36"/>
    </row>
    <row r="834" customFormat="false" ht="15.75" hidden="false" customHeight="true" outlineLevel="0" collapsed="false">
      <c r="AC834" s="44"/>
      <c r="AH834" s="36"/>
      <c r="AI834" s="36"/>
    </row>
    <row r="835" customFormat="false" ht="15.75" hidden="false" customHeight="true" outlineLevel="0" collapsed="false">
      <c r="AC835" s="44"/>
      <c r="AH835" s="36"/>
      <c r="AI835" s="36"/>
    </row>
    <row r="836" customFormat="false" ht="15.75" hidden="false" customHeight="true" outlineLevel="0" collapsed="false">
      <c r="AC836" s="44"/>
      <c r="AH836" s="36"/>
      <c r="AI836" s="36"/>
    </row>
    <row r="837" customFormat="false" ht="15.75" hidden="false" customHeight="true" outlineLevel="0" collapsed="false">
      <c r="AC837" s="44"/>
      <c r="AH837" s="36"/>
      <c r="AI837" s="36"/>
    </row>
    <row r="838" customFormat="false" ht="15.75" hidden="false" customHeight="true" outlineLevel="0" collapsed="false">
      <c r="AC838" s="44"/>
      <c r="AH838" s="36"/>
      <c r="AI838" s="36"/>
    </row>
    <row r="839" customFormat="false" ht="15.75" hidden="false" customHeight="true" outlineLevel="0" collapsed="false">
      <c r="AC839" s="44"/>
      <c r="AH839" s="36"/>
      <c r="AI839" s="36"/>
    </row>
    <row r="840" customFormat="false" ht="15.75" hidden="false" customHeight="true" outlineLevel="0" collapsed="false">
      <c r="AC840" s="44"/>
      <c r="AH840" s="36"/>
      <c r="AI840" s="36"/>
    </row>
    <row r="841" customFormat="false" ht="15.75" hidden="false" customHeight="true" outlineLevel="0" collapsed="false">
      <c r="AC841" s="44"/>
      <c r="AH841" s="36"/>
      <c r="AI841" s="36"/>
    </row>
    <row r="842" customFormat="false" ht="15.75" hidden="false" customHeight="true" outlineLevel="0" collapsed="false">
      <c r="AC842" s="44"/>
      <c r="AH842" s="36"/>
      <c r="AI842" s="36"/>
    </row>
    <row r="843" customFormat="false" ht="15.75" hidden="false" customHeight="true" outlineLevel="0" collapsed="false">
      <c r="AC843" s="44"/>
      <c r="AH843" s="36"/>
      <c r="AI843" s="36"/>
    </row>
    <row r="844" customFormat="false" ht="15.75" hidden="false" customHeight="true" outlineLevel="0" collapsed="false">
      <c r="AC844" s="44"/>
      <c r="AH844" s="36"/>
      <c r="AI844" s="36"/>
    </row>
    <row r="845" customFormat="false" ht="15.75" hidden="false" customHeight="true" outlineLevel="0" collapsed="false">
      <c r="AC845" s="44"/>
      <c r="AH845" s="36"/>
      <c r="AI845" s="36"/>
    </row>
    <row r="846" customFormat="false" ht="15.75" hidden="false" customHeight="true" outlineLevel="0" collapsed="false">
      <c r="AC846" s="44"/>
      <c r="AH846" s="36"/>
      <c r="AI846" s="36"/>
    </row>
    <row r="847" customFormat="false" ht="15.75" hidden="false" customHeight="true" outlineLevel="0" collapsed="false">
      <c r="AC847" s="44"/>
      <c r="AH847" s="36"/>
      <c r="AI847" s="36"/>
    </row>
    <row r="848" customFormat="false" ht="15.75" hidden="false" customHeight="true" outlineLevel="0" collapsed="false">
      <c r="AC848" s="44"/>
      <c r="AH848" s="36"/>
      <c r="AI848" s="36"/>
    </row>
    <row r="849" customFormat="false" ht="15.75" hidden="false" customHeight="true" outlineLevel="0" collapsed="false">
      <c r="AC849" s="44"/>
      <c r="AH849" s="36"/>
      <c r="AI849" s="36"/>
    </row>
    <row r="850" customFormat="false" ht="15.75" hidden="false" customHeight="true" outlineLevel="0" collapsed="false">
      <c r="AC850" s="44"/>
      <c r="AH850" s="36"/>
      <c r="AI850" s="36"/>
    </row>
    <row r="851" customFormat="false" ht="15.75" hidden="false" customHeight="true" outlineLevel="0" collapsed="false">
      <c r="AC851" s="44"/>
      <c r="AH851" s="36"/>
      <c r="AI851" s="36"/>
    </row>
    <row r="852" customFormat="false" ht="15.75" hidden="false" customHeight="true" outlineLevel="0" collapsed="false">
      <c r="AC852" s="44"/>
      <c r="AH852" s="36"/>
      <c r="AI852" s="36"/>
    </row>
    <row r="853" customFormat="false" ht="15.75" hidden="false" customHeight="true" outlineLevel="0" collapsed="false">
      <c r="AC853" s="44"/>
      <c r="AH853" s="36"/>
      <c r="AI853" s="36"/>
    </row>
    <row r="854" customFormat="false" ht="15.75" hidden="false" customHeight="true" outlineLevel="0" collapsed="false">
      <c r="AC854" s="44"/>
      <c r="AH854" s="36"/>
      <c r="AI854" s="36"/>
    </row>
    <row r="855" customFormat="false" ht="15.75" hidden="false" customHeight="true" outlineLevel="0" collapsed="false">
      <c r="AC855" s="44"/>
      <c r="AH855" s="36"/>
      <c r="AI855" s="36"/>
    </row>
    <row r="856" customFormat="false" ht="15.75" hidden="false" customHeight="true" outlineLevel="0" collapsed="false">
      <c r="AC856" s="44"/>
      <c r="AH856" s="36"/>
      <c r="AI856" s="36"/>
    </row>
    <row r="857" customFormat="false" ht="15.75" hidden="false" customHeight="true" outlineLevel="0" collapsed="false">
      <c r="AC857" s="44"/>
      <c r="AH857" s="36"/>
      <c r="AI857" s="36"/>
    </row>
    <row r="858" customFormat="false" ht="15.75" hidden="false" customHeight="true" outlineLevel="0" collapsed="false">
      <c r="AC858" s="44"/>
      <c r="AH858" s="36"/>
      <c r="AI858" s="36"/>
    </row>
    <row r="859" customFormat="false" ht="15.75" hidden="false" customHeight="true" outlineLevel="0" collapsed="false">
      <c r="AC859" s="44"/>
      <c r="AH859" s="36"/>
      <c r="AI859" s="36"/>
    </row>
    <row r="860" customFormat="false" ht="15.75" hidden="false" customHeight="true" outlineLevel="0" collapsed="false">
      <c r="AC860" s="44"/>
      <c r="AH860" s="36"/>
      <c r="AI860" s="36"/>
    </row>
    <row r="861" customFormat="false" ht="15.75" hidden="false" customHeight="true" outlineLevel="0" collapsed="false">
      <c r="AC861" s="44"/>
      <c r="AH861" s="36"/>
      <c r="AI861" s="36"/>
    </row>
    <row r="862" customFormat="false" ht="15.75" hidden="false" customHeight="true" outlineLevel="0" collapsed="false">
      <c r="AC862" s="44"/>
      <c r="AH862" s="36"/>
      <c r="AI862" s="36"/>
    </row>
    <row r="863" customFormat="false" ht="15.75" hidden="false" customHeight="true" outlineLevel="0" collapsed="false">
      <c r="AC863" s="44"/>
      <c r="AH863" s="36"/>
      <c r="AI863" s="36"/>
    </row>
    <row r="864" customFormat="false" ht="15.75" hidden="false" customHeight="true" outlineLevel="0" collapsed="false">
      <c r="AC864" s="44"/>
      <c r="AH864" s="36"/>
      <c r="AI864" s="36"/>
    </row>
    <row r="865" customFormat="false" ht="15.75" hidden="false" customHeight="true" outlineLevel="0" collapsed="false">
      <c r="AC865" s="44"/>
      <c r="AH865" s="36"/>
      <c r="AI865" s="36"/>
    </row>
    <row r="866" customFormat="false" ht="15.75" hidden="false" customHeight="true" outlineLevel="0" collapsed="false">
      <c r="AC866" s="44"/>
      <c r="AH866" s="36"/>
      <c r="AI866" s="36"/>
    </row>
    <row r="867" customFormat="false" ht="15.75" hidden="false" customHeight="true" outlineLevel="0" collapsed="false">
      <c r="AC867" s="44"/>
      <c r="AH867" s="36"/>
      <c r="AI867" s="36"/>
    </row>
    <row r="868" customFormat="false" ht="15.75" hidden="false" customHeight="true" outlineLevel="0" collapsed="false">
      <c r="AC868" s="44"/>
      <c r="AH868" s="36"/>
      <c r="AI868" s="36"/>
    </row>
    <row r="869" customFormat="false" ht="15.75" hidden="false" customHeight="true" outlineLevel="0" collapsed="false">
      <c r="AC869" s="44"/>
      <c r="AH869" s="36"/>
      <c r="AI869" s="36"/>
    </row>
    <row r="870" customFormat="false" ht="15.75" hidden="false" customHeight="true" outlineLevel="0" collapsed="false">
      <c r="AC870" s="44"/>
      <c r="AH870" s="36"/>
      <c r="AI870" s="36"/>
    </row>
    <row r="871" customFormat="false" ht="15.75" hidden="false" customHeight="true" outlineLevel="0" collapsed="false">
      <c r="AC871" s="44"/>
      <c r="AH871" s="36"/>
      <c r="AI871" s="36"/>
    </row>
    <row r="872" customFormat="false" ht="15.75" hidden="false" customHeight="true" outlineLevel="0" collapsed="false">
      <c r="AC872" s="44"/>
      <c r="AH872" s="36"/>
      <c r="AI872" s="36"/>
    </row>
    <row r="873" customFormat="false" ht="15.75" hidden="false" customHeight="true" outlineLevel="0" collapsed="false">
      <c r="AC873" s="44"/>
      <c r="AH873" s="36"/>
      <c r="AI873" s="36"/>
    </row>
    <row r="874" customFormat="false" ht="15.75" hidden="false" customHeight="true" outlineLevel="0" collapsed="false">
      <c r="AC874" s="44"/>
      <c r="AH874" s="36"/>
      <c r="AI874" s="36"/>
    </row>
    <row r="875" customFormat="false" ht="15.75" hidden="false" customHeight="true" outlineLevel="0" collapsed="false">
      <c r="AC875" s="44"/>
      <c r="AH875" s="36"/>
      <c r="AI875" s="36"/>
    </row>
    <row r="876" customFormat="false" ht="15.75" hidden="false" customHeight="true" outlineLevel="0" collapsed="false">
      <c r="AC876" s="44"/>
      <c r="AH876" s="36"/>
      <c r="AI876" s="36"/>
    </row>
    <row r="877" customFormat="false" ht="15.75" hidden="false" customHeight="true" outlineLevel="0" collapsed="false">
      <c r="AC877" s="44"/>
      <c r="AH877" s="36"/>
      <c r="AI877" s="36"/>
    </row>
    <row r="878" customFormat="false" ht="15.75" hidden="false" customHeight="true" outlineLevel="0" collapsed="false">
      <c r="AC878" s="44"/>
      <c r="AH878" s="36"/>
      <c r="AI878" s="36"/>
    </row>
    <row r="879" customFormat="false" ht="15.75" hidden="false" customHeight="true" outlineLevel="0" collapsed="false">
      <c r="AC879" s="44"/>
      <c r="AH879" s="36"/>
      <c r="AI879" s="36"/>
    </row>
    <row r="880" customFormat="false" ht="15.75" hidden="false" customHeight="true" outlineLevel="0" collapsed="false">
      <c r="AC880" s="44"/>
      <c r="AH880" s="36"/>
      <c r="AI880" s="36"/>
    </row>
    <row r="881" customFormat="false" ht="15.75" hidden="false" customHeight="true" outlineLevel="0" collapsed="false">
      <c r="AC881" s="44"/>
      <c r="AH881" s="36"/>
      <c r="AI881" s="36"/>
    </row>
    <row r="882" customFormat="false" ht="15.75" hidden="false" customHeight="true" outlineLevel="0" collapsed="false">
      <c r="AC882" s="44"/>
      <c r="AH882" s="36"/>
      <c r="AI882" s="36"/>
    </row>
    <row r="883" customFormat="false" ht="15.75" hidden="false" customHeight="true" outlineLevel="0" collapsed="false">
      <c r="AC883" s="44"/>
      <c r="AH883" s="36"/>
      <c r="AI883" s="36"/>
    </row>
    <row r="884" customFormat="false" ht="15.75" hidden="false" customHeight="true" outlineLevel="0" collapsed="false">
      <c r="AC884" s="44"/>
      <c r="AH884" s="36"/>
      <c r="AI884" s="36"/>
    </row>
    <row r="885" customFormat="false" ht="15.75" hidden="false" customHeight="true" outlineLevel="0" collapsed="false">
      <c r="AC885" s="44"/>
      <c r="AH885" s="36"/>
      <c r="AI885" s="36"/>
    </row>
    <row r="886" customFormat="false" ht="15.75" hidden="false" customHeight="true" outlineLevel="0" collapsed="false">
      <c r="AC886" s="44"/>
      <c r="AH886" s="36"/>
      <c r="AI886" s="36"/>
    </row>
    <row r="887" customFormat="false" ht="15.75" hidden="false" customHeight="true" outlineLevel="0" collapsed="false">
      <c r="AC887" s="44"/>
      <c r="AH887" s="36"/>
      <c r="AI887" s="36"/>
    </row>
    <row r="888" customFormat="false" ht="15.75" hidden="false" customHeight="true" outlineLevel="0" collapsed="false">
      <c r="AC888" s="44"/>
      <c r="AH888" s="36"/>
      <c r="AI888" s="36"/>
    </row>
    <row r="889" customFormat="false" ht="15.75" hidden="false" customHeight="true" outlineLevel="0" collapsed="false">
      <c r="AC889" s="44"/>
      <c r="AH889" s="36"/>
      <c r="AI889" s="36"/>
    </row>
    <row r="890" customFormat="false" ht="15.75" hidden="false" customHeight="true" outlineLevel="0" collapsed="false">
      <c r="AC890" s="44"/>
      <c r="AH890" s="36"/>
      <c r="AI890" s="36"/>
    </row>
    <row r="891" customFormat="false" ht="15.75" hidden="false" customHeight="true" outlineLevel="0" collapsed="false">
      <c r="AC891" s="44"/>
      <c r="AH891" s="36"/>
      <c r="AI891" s="36"/>
    </row>
    <row r="892" customFormat="false" ht="15.75" hidden="false" customHeight="true" outlineLevel="0" collapsed="false">
      <c r="AC892" s="44"/>
      <c r="AH892" s="36"/>
      <c r="AI892" s="36"/>
    </row>
    <row r="893" customFormat="false" ht="15.75" hidden="false" customHeight="true" outlineLevel="0" collapsed="false">
      <c r="AC893" s="44"/>
      <c r="AH893" s="36"/>
      <c r="AI893" s="36"/>
    </row>
    <row r="894" customFormat="false" ht="15.75" hidden="false" customHeight="true" outlineLevel="0" collapsed="false">
      <c r="AC894" s="44"/>
      <c r="AH894" s="36"/>
      <c r="AI894" s="36"/>
    </row>
    <row r="895" customFormat="false" ht="15.75" hidden="false" customHeight="true" outlineLevel="0" collapsed="false">
      <c r="AC895" s="44"/>
      <c r="AH895" s="36"/>
      <c r="AI895" s="36"/>
    </row>
    <row r="896" customFormat="false" ht="15.75" hidden="false" customHeight="true" outlineLevel="0" collapsed="false">
      <c r="AC896" s="44"/>
      <c r="AH896" s="36"/>
      <c r="AI896" s="36"/>
    </row>
    <row r="897" customFormat="false" ht="15.75" hidden="false" customHeight="true" outlineLevel="0" collapsed="false">
      <c r="AC897" s="44"/>
      <c r="AH897" s="36"/>
      <c r="AI897" s="36"/>
    </row>
    <row r="898" customFormat="false" ht="15.75" hidden="false" customHeight="true" outlineLevel="0" collapsed="false">
      <c r="AC898" s="44"/>
      <c r="AH898" s="36"/>
      <c r="AI898" s="36"/>
    </row>
    <row r="899" customFormat="false" ht="15.75" hidden="false" customHeight="true" outlineLevel="0" collapsed="false">
      <c r="AC899" s="44"/>
      <c r="AH899" s="36"/>
      <c r="AI899" s="36"/>
    </row>
    <row r="900" customFormat="false" ht="15.75" hidden="false" customHeight="true" outlineLevel="0" collapsed="false">
      <c r="AC900" s="44"/>
      <c r="AH900" s="36"/>
      <c r="AI900" s="36"/>
    </row>
    <row r="901" customFormat="false" ht="15.75" hidden="false" customHeight="true" outlineLevel="0" collapsed="false">
      <c r="AC901" s="44"/>
      <c r="AH901" s="36"/>
      <c r="AI901" s="36"/>
    </row>
    <row r="902" customFormat="false" ht="15.75" hidden="false" customHeight="true" outlineLevel="0" collapsed="false">
      <c r="AC902" s="44"/>
      <c r="AH902" s="36"/>
      <c r="AI902" s="36"/>
    </row>
    <row r="903" customFormat="false" ht="15.75" hidden="false" customHeight="true" outlineLevel="0" collapsed="false">
      <c r="AC903" s="44"/>
      <c r="AH903" s="36"/>
      <c r="AI903" s="36"/>
    </row>
    <row r="904" customFormat="false" ht="15.75" hidden="false" customHeight="true" outlineLevel="0" collapsed="false">
      <c r="AC904" s="44"/>
      <c r="AH904" s="36"/>
      <c r="AI904" s="36"/>
    </row>
    <row r="905" customFormat="false" ht="15.75" hidden="false" customHeight="true" outlineLevel="0" collapsed="false">
      <c r="AC905" s="44"/>
      <c r="AH905" s="36"/>
      <c r="AI905" s="36"/>
    </row>
    <row r="906" customFormat="false" ht="15.75" hidden="false" customHeight="true" outlineLevel="0" collapsed="false">
      <c r="AC906" s="44"/>
      <c r="AH906" s="36"/>
      <c r="AI906" s="36"/>
    </row>
    <row r="907" customFormat="false" ht="15.75" hidden="false" customHeight="true" outlineLevel="0" collapsed="false">
      <c r="AC907" s="44"/>
      <c r="AH907" s="36"/>
      <c r="AI907" s="36"/>
    </row>
    <row r="908" customFormat="false" ht="15.75" hidden="false" customHeight="true" outlineLevel="0" collapsed="false">
      <c r="AC908" s="44"/>
      <c r="AH908" s="36"/>
      <c r="AI908" s="36"/>
    </row>
    <row r="909" customFormat="false" ht="15.75" hidden="false" customHeight="true" outlineLevel="0" collapsed="false">
      <c r="AC909" s="44"/>
      <c r="AH909" s="36"/>
      <c r="AI909" s="36"/>
    </row>
    <row r="910" customFormat="false" ht="15.75" hidden="false" customHeight="true" outlineLevel="0" collapsed="false">
      <c r="AC910" s="44"/>
      <c r="AH910" s="36"/>
      <c r="AI910" s="36"/>
    </row>
    <row r="911" customFormat="false" ht="15.75" hidden="false" customHeight="true" outlineLevel="0" collapsed="false">
      <c r="AC911" s="44"/>
      <c r="AH911" s="36"/>
      <c r="AI911" s="36"/>
    </row>
    <row r="912" customFormat="false" ht="15.75" hidden="false" customHeight="true" outlineLevel="0" collapsed="false">
      <c r="AC912" s="44"/>
      <c r="AH912" s="36"/>
      <c r="AI912" s="36"/>
    </row>
    <row r="913" customFormat="false" ht="15.75" hidden="false" customHeight="true" outlineLevel="0" collapsed="false">
      <c r="AC913" s="44"/>
      <c r="AH913" s="36"/>
      <c r="AI913" s="36"/>
    </row>
    <row r="914" customFormat="false" ht="15.75" hidden="false" customHeight="true" outlineLevel="0" collapsed="false">
      <c r="AC914" s="44"/>
      <c r="AH914" s="36"/>
      <c r="AI914" s="36"/>
    </row>
    <row r="915" customFormat="false" ht="15.75" hidden="false" customHeight="true" outlineLevel="0" collapsed="false">
      <c r="AC915" s="44"/>
      <c r="AH915" s="36"/>
      <c r="AI915" s="36"/>
    </row>
    <row r="916" customFormat="false" ht="15.75" hidden="false" customHeight="true" outlineLevel="0" collapsed="false">
      <c r="AC916" s="44"/>
      <c r="AH916" s="36"/>
      <c r="AI916" s="36"/>
    </row>
    <row r="917" customFormat="false" ht="15.75" hidden="false" customHeight="true" outlineLevel="0" collapsed="false">
      <c r="AC917" s="44"/>
      <c r="AH917" s="36"/>
      <c r="AI917" s="36"/>
    </row>
    <row r="918" customFormat="false" ht="15.75" hidden="false" customHeight="true" outlineLevel="0" collapsed="false">
      <c r="AC918" s="44"/>
      <c r="AH918" s="36"/>
      <c r="AI918" s="36"/>
    </row>
    <row r="919" customFormat="false" ht="15.75" hidden="false" customHeight="true" outlineLevel="0" collapsed="false">
      <c r="AC919" s="44"/>
      <c r="AH919" s="36"/>
      <c r="AI919" s="36"/>
    </row>
    <row r="920" customFormat="false" ht="15.75" hidden="false" customHeight="true" outlineLevel="0" collapsed="false">
      <c r="AC920" s="44"/>
      <c r="AH920" s="36"/>
      <c r="AI920" s="36"/>
    </row>
    <row r="921" customFormat="false" ht="15.75" hidden="false" customHeight="true" outlineLevel="0" collapsed="false">
      <c r="AC921" s="44"/>
      <c r="AH921" s="36"/>
      <c r="AI921" s="36"/>
    </row>
    <row r="922" customFormat="false" ht="15.75" hidden="false" customHeight="true" outlineLevel="0" collapsed="false">
      <c r="AC922" s="44"/>
      <c r="AH922" s="36"/>
      <c r="AI922" s="36"/>
    </row>
    <row r="923" customFormat="false" ht="15.75" hidden="false" customHeight="true" outlineLevel="0" collapsed="false">
      <c r="AC923" s="44"/>
      <c r="AH923" s="36"/>
      <c r="AI923" s="36"/>
    </row>
    <row r="924" customFormat="false" ht="15.75" hidden="false" customHeight="true" outlineLevel="0" collapsed="false">
      <c r="AC924" s="44"/>
      <c r="AH924" s="36"/>
      <c r="AI924" s="36"/>
    </row>
    <row r="925" customFormat="false" ht="15.75" hidden="false" customHeight="true" outlineLevel="0" collapsed="false">
      <c r="AC925" s="44"/>
      <c r="AH925" s="36"/>
      <c r="AI925" s="36"/>
    </row>
    <row r="926" customFormat="false" ht="15.75" hidden="false" customHeight="true" outlineLevel="0" collapsed="false">
      <c r="AC926" s="44"/>
      <c r="AH926" s="36"/>
      <c r="AI926" s="36"/>
    </row>
    <row r="927" customFormat="false" ht="15.75" hidden="false" customHeight="true" outlineLevel="0" collapsed="false">
      <c r="AC927" s="44"/>
      <c r="AH927" s="36"/>
      <c r="AI927" s="36"/>
    </row>
    <row r="928" customFormat="false" ht="15.75" hidden="false" customHeight="true" outlineLevel="0" collapsed="false">
      <c r="AC928" s="44"/>
      <c r="AH928" s="36"/>
      <c r="AI928" s="36"/>
    </row>
    <row r="929" customFormat="false" ht="15.75" hidden="false" customHeight="true" outlineLevel="0" collapsed="false">
      <c r="AC929" s="44"/>
      <c r="AH929" s="36"/>
      <c r="AI929" s="36"/>
    </row>
    <row r="930" customFormat="false" ht="15.75" hidden="false" customHeight="true" outlineLevel="0" collapsed="false">
      <c r="AC930" s="44"/>
      <c r="AH930" s="36"/>
      <c r="AI930" s="36"/>
    </row>
    <row r="931" customFormat="false" ht="15.75" hidden="false" customHeight="true" outlineLevel="0" collapsed="false">
      <c r="AC931" s="44"/>
      <c r="AH931" s="36"/>
      <c r="AI931" s="36"/>
    </row>
    <row r="932" customFormat="false" ht="15.75" hidden="false" customHeight="true" outlineLevel="0" collapsed="false">
      <c r="AC932" s="44"/>
      <c r="AH932" s="36"/>
      <c r="AI932" s="36"/>
    </row>
    <row r="933" customFormat="false" ht="15.75" hidden="false" customHeight="true" outlineLevel="0" collapsed="false">
      <c r="AC933" s="44"/>
      <c r="AH933" s="36"/>
      <c r="AI933" s="36"/>
    </row>
    <row r="934" customFormat="false" ht="15.75" hidden="false" customHeight="true" outlineLevel="0" collapsed="false">
      <c r="AC934" s="44"/>
      <c r="AH934" s="36"/>
      <c r="AI934" s="36"/>
    </row>
    <row r="935" customFormat="false" ht="15.75" hidden="false" customHeight="true" outlineLevel="0" collapsed="false">
      <c r="AC935" s="44"/>
      <c r="AH935" s="36"/>
      <c r="AI935" s="36"/>
    </row>
    <row r="936" customFormat="false" ht="15.75" hidden="false" customHeight="true" outlineLevel="0" collapsed="false">
      <c r="AC936" s="44"/>
      <c r="AH936" s="36"/>
      <c r="AI936" s="36"/>
    </row>
    <row r="937" customFormat="false" ht="15.75" hidden="false" customHeight="true" outlineLevel="0" collapsed="false">
      <c r="AC937" s="44"/>
      <c r="AH937" s="36"/>
      <c r="AI937" s="36"/>
    </row>
    <row r="938" customFormat="false" ht="15.75" hidden="false" customHeight="true" outlineLevel="0" collapsed="false">
      <c r="AC938" s="44"/>
      <c r="AH938" s="36"/>
      <c r="AI938" s="36"/>
    </row>
    <row r="939" customFormat="false" ht="15.75" hidden="false" customHeight="true" outlineLevel="0" collapsed="false">
      <c r="AC939" s="44"/>
      <c r="AH939" s="36"/>
      <c r="AI939" s="36"/>
    </row>
    <row r="940" customFormat="false" ht="15.75" hidden="false" customHeight="true" outlineLevel="0" collapsed="false">
      <c r="AC940" s="44"/>
      <c r="AH940" s="36"/>
      <c r="AI940" s="36"/>
    </row>
    <row r="941" customFormat="false" ht="15.75" hidden="false" customHeight="true" outlineLevel="0" collapsed="false">
      <c r="AC941" s="44"/>
      <c r="AH941" s="36"/>
      <c r="AI941" s="36"/>
    </row>
    <row r="942" customFormat="false" ht="15.75" hidden="false" customHeight="true" outlineLevel="0" collapsed="false">
      <c r="AC942" s="44"/>
      <c r="AH942" s="36"/>
      <c r="AI942" s="36"/>
    </row>
    <row r="943" customFormat="false" ht="15.75" hidden="false" customHeight="true" outlineLevel="0" collapsed="false">
      <c r="AC943" s="44"/>
      <c r="AH943" s="36"/>
      <c r="AI943" s="36"/>
    </row>
    <row r="944" customFormat="false" ht="15.75" hidden="false" customHeight="true" outlineLevel="0" collapsed="false">
      <c r="AC944" s="44"/>
      <c r="AH944" s="36"/>
      <c r="AI944" s="36"/>
    </row>
    <row r="945" customFormat="false" ht="15.75" hidden="false" customHeight="true" outlineLevel="0" collapsed="false">
      <c r="AC945" s="44"/>
      <c r="AH945" s="36"/>
      <c r="AI945" s="36"/>
    </row>
    <row r="946" customFormat="false" ht="15.75" hidden="false" customHeight="true" outlineLevel="0" collapsed="false">
      <c r="AC946" s="44"/>
      <c r="AH946" s="36"/>
      <c r="AI946" s="36"/>
    </row>
    <row r="947" customFormat="false" ht="15.75" hidden="false" customHeight="true" outlineLevel="0" collapsed="false">
      <c r="AC947" s="44"/>
      <c r="AH947" s="36"/>
      <c r="AI947" s="36"/>
    </row>
    <row r="948" customFormat="false" ht="15.75" hidden="false" customHeight="true" outlineLevel="0" collapsed="false">
      <c r="AC948" s="44"/>
      <c r="AH948" s="36"/>
      <c r="AI948" s="36"/>
    </row>
    <row r="949" customFormat="false" ht="15.75" hidden="false" customHeight="true" outlineLevel="0" collapsed="false">
      <c r="AC949" s="44"/>
      <c r="AH949" s="36"/>
      <c r="AI949" s="36"/>
    </row>
    <row r="950" customFormat="false" ht="15.75" hidden="false" customHeight="true" outlineLevel="0" collapsed="false">
      <c r="AC950" s="44"/>
      <c r="AH950" s="36"/>
      <c r="AI950" s="36"/>
    </row>
    <row r="951" customFormat="false" ht="15.75" hidden="false" customHeight="true" outlineLevel="0" collapsed="false">
      <c r="AC951" s="44"/>
      <c r="AH951" s="36"/>
      <c r="AI951" s="36"/>
    </row>
    <row r="952" customFormat="false" ht="15.75" hidden="false" customHeight="true" outlineLevel="0" collapsed="false">
      <c r="AC952" s="44"/>
      <c r="AH952" s="36"/>
      <c r="AI952" s="36"/>
    </row>
    <row r="953" customFormat="false" ht="15.75" hidden="false" customHeight="true" outlineLevel="0" collapsed="false">
      <c r="AC953" s="44"/>
      <c r="AH953" s="36"/>
      <c r="AI953" s="36"/>
    </row>
    <row r="954" customFormat="false" ht="15.75" hidden="false" customHeight="true" outlineLevel="0" collapsed="false">
      <c r="AC954" s="44"/>
      <c r="AH954" s="36"/>
      <c r="AI954" s="36"/>
    </row>
    <row r="955" customFormat="false" ht="15.75" hidden="false" customHeight="true" outlineLevel="0" collapsed="false">
      <c r="AC955" s="44"/>
      <c r="AH955" s="36"/>
      <c r="AI955" s="36"/>
    </row>
    <row r="956" customFormat="false" ht="15.75" hidden="false" customHeight="true" outlineLevel="0" collapsed="false">
      <c r="AC956" s="44"/>
      <c r="AH956" s="36"/>
      <c r="AI956" s="36"/>
    </row>
    <row r="957" customFormat="false" ht="15.75" hidden="false" customHeight="true" outlineLevel="0" collapsed="false">
      <c r="AC957" s="44"/>
      <c r="AH957" s="36"/>
      <c r="AI957" s="36"/>
    </row>
    <row r="958" customFormat="false" ht="15.75" hidden="false" customHeight="true" outlineLevel="0" collapsed="false">
      <c r="AC958" s="44"/>
      <c r="AH958" s="36"/>
      <c r="AI958" s="36"/>
    </row>
    <row r="959" customFormat="false" ht="15.75" hidden="false" customHeight="true" outlineLevel="0" collapsed="false">
      <c r="AC959" s="44"/>
      <c r="AH959" s="36"/>
      <c r="AI959" s="36"/>
    </row>
    <row r="960" customFormat="false" ht="15.75" hidden="false" customHeight="true" outlineLevel="0" collapsed="false">
      <c r="AC960" s="44"/>
      <c r="AH960" s="36"/>
      <c r="AI960" s="36"/>
    </row>
    <row r="961" customFormat="false" ht="15.75" hidden="false" customHeight="true" outlineLevel="0" collapsed="false">
      <c r="AC961" s="44"/>
      <c r="AH961" s="36"/>
      <c r="AI961" s="36"/>
    </row>
    <row r="962" customFormat="false" ht="15.75" hidden="false" customHeight="true" outlineLevel="0" collapsed="false">
      <c r="AC962" s="44"/>
      <c r="AH962" s="36"/>
      <c r="AI962" s="36"/>
    </row>
    <row r="963" customFormat="false" ht="15.75" hidden="false" customHeight="true" outlineLevel="0" collapsed="false">
      <c r="AC963" s="44"/>
      <c r="AH963" s="36"/>
      <c r="AI963" s="36"/>
    </row>
    <row r="964" customFormat="false" ht="15.75" hidden="false" customHeight="true" outlineLevel="0" collapsed="false">
      <c r="AC964" s="44"/>
      <c r="AH964" s="36"/>
      <c r="AI964" s="36"/>
    </row>
    <row r="965" customFormat="false" ht="15.75" hidden="false" customHeight="true" outlineLevel="0" collapsed="false">
      <c r="AC965" s="44"/>
      <c r="AH965" s="36"/>
      <c r="AI965" s="36"/>
    </row>
    <row r="966" customFormat="false" ht="15.75" hidden="false" customHeight="true" outlineLevel="0" collapsed="false">
      <c r="AC966" s="44"/>
      <c r="AH966" s="36"/>
      <c r="AI966" s="36"/>
    </row>
    <row r="967" customFormat="false" ht="15.75" hidden="false" customHeight="true" outlineLevel="0" collapsed="false">
      <c r="AC967" s="44"/>
      <c r="AH967" s="36"/>
      <c r="AI967" s="36"/>
    </row>
    <row r="968" customFormat="false" ht="15.75" hidden="false" customHeight="true" outlineLevel="0" collapsed="false">
      <c r="AC968" s="44"/>
      <c r="AH968" s="36"/>
      <c r="AI968" s="36"/>
    </row>
    <row r="969" customFormat="false" ht="15.75" hidden="false" customHeight="true" outlineLevel="0" collapsed="false">
      <c r="AC969" s="44"/>
      <c r="AH969" s="36"/>
      <c r="AI969" s="36"/>
    </row>
    <row r="970" customFormat="false" ht="15.75" hidden="false" customHeight="true" outlineLevel="0" collapsed="false">
      <c r="AC970" s="44"/>
      <c r="AH970" s="36"/>
      <c r="AI970" s="36"/>
    </row>
    <row r="971" customFormat="false" ht="15.75" hidden="false" customHeight="true" outlineLevel="0" collapsed="false">
      <c r="AC971" s="44"/>
      <c r="AH971" s="36"/>
      <c r="AI971" s="36"/>
    </row>
    <row r="972" customFormat="false" ht="15.75" hidden="false" customHeight="true" outlineLevel="0" collapsed="false">
      <c r="AC972" s="44"/>
      <c r="AH972" s="36"/>
      <c r="AI972" s="36"/>
    </row>
    <row r="973" customFormat="false" ht="15.75" hidden="false" customHeight="true" outlineLevel="0" collapsed="false">
      <c r="AC973" s="44"/>
      <c r="AH973" s="36"/>
      <c r="AI973" s="36"/>
    </row>
    <row r="974" customFormat="false" ht="15.75" hidden="false" customHeight="true" outlineLevel="0" collapsed="false">
      <c r="AC974" s="44"/>
      <c r="AH974" s="36"/>
      <c r="AI974" s="36"/>
    </row>
    <row r="975" customFormat="false" ht="15.75" hidden="false" customHeight="true" outlineLevel="0" collapsed="false">
      <c r="AC975" s="44"/>
      <c r="AH975" s="36"/>
      <c r="AI975" s="36"/>
    </row>
    <row r="976" customFormat="false" ht="15.75" hidden="false" customHeight="true" outlineLevel="0" collapsed="false">
      <c r="AC976" s="44"/>
      <c r="AH976" s="36"/>
      <c r="AI976" s="36"/>
    </row>
    <row r="977" customFormat="false" ht="15.75" hidden="false" customHeight="true" outlineLevel="0" collapsed="false">
      <c r="AC977" s="44"/>
      <c r="AH977" s="36"/>
      <c r="AI977" s="36"/>
    </row>
    <row r="978" customFormat="false" ht="15.75" hidden="false" customHeight="true" outlineLevel="0" collapsed="false">
      <c r="AC978" s="44"/>
      <c r="AH978" s="36"/>
      <c r="AI978" s="36"/>
    </row>
    <row r="979" customFormat="false" ht="15.75" hidden="false" customHeight="true" outlineLevel="0" collapsed="false">
      <c r="AC979" s="44"/>
      <c r="AH979" s="36"/>
      <c r="AI979" s="36"/>
    </row>
    <row r="980" customFormat="false" ht="15.75" hidden="false" customHeight="true" outlineLevel="0" collapsed="false">
      <c r="AC980" s="44"/>
      <c r="AH980" s="36"/>
      <c r="AI980" s="36"/>
    </row>
    <row r="981" customFormat="false" ht="15.75" hidden="false" customHeight="true" outlineLevel="0" collapsed="false">
      <c r="AC981" s="44"/>
      <c r="AH981" s="36"/>
      <c r="AI981" s="36"/>
    </row>
    <row r="982" customFormat="false" ht="15.75" hidden="false" customHeight="true" outlineLevel="0" collapsed="false">
      <c r="AC982" s="44"/>
      <c r="AH982" s="36"/>
      <c r="AI982" s="36"/>
    </row>
    <row r="983" customFormat="false" ht="15.75" hidden="false" customHeight="true" outlineLevel="0" collapsed="false">
      <c r="AC983" s="44"/>
      <c r="AH983" s="36"/>
      <c r="AI983" s="36"/>
    </row>
    <row r="984" customFormat="false" ht="15.75" hidden="false" customHeight="true" outlineLevel="0" collapsed="false">
      <c r="AC984" s="44"/>
      <c r="AH984" s="36"/>
      <c r="AI984" s="36"/>
    </row>
    <row r="985" customFormat="false" ht="15.75" hidden="false" customHeight="true" outlineLevel="0" collapsed="false">
      <c r="AC985" s="44"/>
      <c r="AH985" s="36"/>
      <c r="AI985" s="36"/>
    </row>
    <row r="986" customFormat="false" ht="15.75" hidden="false" customHeight="true" outlineLevel="0" collapsed="false">
      <c r="AC986" s="44"/>
      <c r="AH986" s="36"/>
      <c r="AI986" s="36"/>
    </row>
    <row r="987" customFormat="false" ht="15.75" hidden="false" customHeight="true" outlineLevel="0" collapsed="false">
      <c r="AC987" s="44"/>
      <c r="AH987" s="36"/>
      <c r="AI987" s="36"/>
    </row>
    <row r="988" customFormat="false" ht="15.75" hidden="false" customHeight="true" outlineLevel="0" collapsed="false">
      <c r="AC988" s="44"/>
      <c r="AH988" s="36"/>
      <c r="AI988" s="36"/>
    </row>
    <row r="989" customFormat="false" ht="15.75" hidden="false" customHeight="true" outlineLevel="0" collapsed="false">
      <c r="AC989" s="44"/>
      <c r="AH989" s="36"/>
      <c r="AI989" s="36"/>
    </row>
    <row r="990" customFormat="false" ht="15.75" hidden="false" customHeight="true" outlineLevel="0" collapsed="false">
      <c r="AC990" s="44"/>
      <c r="AH990" s="36"/>
      <c r="AI990" s="36"/>
    </row>
    <row r="991" customFormat="false" ht="15.75" hidden="false" customHeight="true" outlineLevel="0" collapsed="false">
      <c r="AC991" s="44"/>
      <c r="AH991" s="36"/>
      <c r="AI991" s="36"/>
    </row>
    <row r="992" customFormat="false" ht="15.75" hidden="false" customHeight="true" outlineLevel="0" collapsed="false">
      <c r="AC992" s="44"/>
      <c r="AH992" s="36"/>
      <c r="AI992" s="36"/>
    </row>
    <row r="993" customFormat="false" ht="15.75" hidden="false" customHeight="true" outlineLevel="0" collapsed="false">
      <c r="AC993" s="44"/>
      <c r="AH993" s="36"/>
      <c r="AI993" s="36"/>
    </row>
    <row r="994" customFormat="false" ht="15.75" hidden="false" customHeight="true" outlineLevel="0" collapsed="false">
      <c r="AC994" s="44"/>
      <c r="AH994" s="36"/>
      <c r="AI994" s="36"/>
    </row>
    <row r="995" customFormat="false" ht="15.75" hidden="false" customHeight="true" outlineLevel="0" collapsed="false">
      <c r="AC995" s="44"/>
      <c r="AH995" s="36"/>
      <c r="AI995" s="36"/>
    </row>
    <row r="996" customFormat="false" ht="15.75" hidden="false" customHeight="true" outlineLevel="0" collapsed="false">
      <c r="AC996" s="44"/>
      <c r="AH996" s="36"/>
      <c r="AI996" s="36"/>
    </row>
    <row r="997" customFormat="false" ht="15.75" hidden="false" customHeight="true" outlineLevel="0" collapsed="false">
      <c r="AC997" s="44"/>
      <c r="AH997" s="36"/>
      <c r="AI997" s="36"/>
    </row>
    <row r="998" customFormat="false" ht="15.75" hidden="false" customHeight="true" outlineLevel="0" collapsed="false">
      <c r="AC998" s="44"/>
      <c r="AH998" s="36"/>
      <c r="AI998" s="36"/>
    </row>
    <row r="999" customFormat="false" ht="15.75" hidden="false" customHeight="true" outlineLevel="0" collapsed="false">
      <c r="AC999" s="44"/>
      <c r="AH999" s="36"/>
      <c r="AI999" s="36"/>
    </row>
    <row r="1000" customFormat="false" ht="15.75" hidden="false" customHeight="true" outlineLevel="0" collapsed="false">
      <c r="AC1000" s="44"/>
      <c r="AH1000" s="36"/>
      <c r="AI1000" s="36"/>
    </row>
    <row r="1001" customFormat="false" ht="15.75" hidden="false" customHeight="true" outlineLevel="0" collapsed="false">
      <c r="AC1001" s="44"/>
      <c r="AH1001" s="36"/>
      <c r="AI1001" s="36"/>
    </row>
  </sheetData>
  <conditionalFormatting sqref="AI13:AI69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3:I69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B13:AB69 AG13:AG69">
    <cfRule type="colorScale" priority="4">
      <colorScale>
        <cfvo type="min" val="0"/>
        <cfvo type="percentile" val="50"/>
        <cfvo type="max" val="0"/>
        <color rgb="FF57BB8A"/>
        <color rgb="FFFFD666"/>
        <color rgb="FFE67C73"/>
      </colorScale>
    </cfRule>
  </conditionalFormatting>
  <conditionalFormatting sqref="U13:U69">
    <cfRule type="colorScale" priority="5">
      <colorScale>
        <cfvo type="min" val="0"/>
        <cfvo type="percentile" val="50"/>
        <cfvo type="max" val="0"/>
        <color rgb="FF57BB8A"/>
        <color rgb="FFFFD666"/>
        <color rgb="FFE67C73"/>
      </colorScale>
    </cfRule>
  </conditionalFormatting>
  <conditionalFormatting sqref="H106:H111">
    <cfRule type="cellIs" priority="6" operator="greaterThan" aboveAverage="0" equalAverage="0" bottom="0" percent="0" rank="0" text="" dxfId="0">
      <formula>0</formula>
    </cfRule>
  </conditionalFormatting>
  <conditionalFormatting sqref="H106:H111">
    <cfRule type="cellIs" priority="7" operator="lessThanOrEqual" aboveAverage="0" equalAverage="0" bottom="0" percent="0" rank="0" text="" dxfId="1">
      <formula>0</formula>
    </cfRule>
  </conditionalFormatting>
  <conditionalFormatting sqref="X13:X69">
    <cfRule type="colorScale" priority="8">
      <colorScale>
        <cfvo type="min" val="0"/>
        <cfvo type="percentile" val="50"/>
        <cfvo type="max" val="0"/>
        <color rgb="FF57BB8A"/>
        <color rgb="FFFFD666"/>
        <color rgb="FFE67C73"/>
      </colorScale>
    </cfRule>
  </conditionalFormatting>
  <conditionalFormatting sqref="AH13:AH69">
    <cfRule type="top10" priority="9" aboveAverage="0" equalAverage="0" bottom="1" percent="1" rank="20" text="" dxfId="2"/>
    <cfRule type="top10" priority="10" aboveAverage="0" equalAverage="0" bottom="0" percent="1" rank="20" text="" dxfId="3"/>
  </conditionalFormatting>
  <conditionalFormatting sqref="AA59">
    <cfRule type="colorScale" priority="11">
      <colorScale>
        <cfvo type="min" val="0"/>
        <cfvo type="percentile" val="50"/>
        <cfvo type="max" val="0"/>
        <color rgb="FF57BB8A"/>
        <color rgb="FFFFD666"/>
        <color rgb="FFE67C73"/>
      </colorScale>
    </cfRule>
  </conditionalFormatting>
  <conditionalFormatting sqref="AM13:AM16 AM23:AM68">
    <cfRule type="colorScale" priority="1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conditionalFormatting sqref="AO13:AO68">
    <cfRule type="colorScale" priority="13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hyperlinks>
    <hyperlink ref="B13" r:id="rId2" display="DMcManus@cgcc.edu"/>
    <hyperlink ref="B14" r:id="rId3" display="onlinelibrary@bluecc.edu "/>
    <hyperlink ref="B15" r:id="rId4" display="kcclrc@klamathcc.edu "/>
    <hyperlink ref="B16" r:id="rId5" display="library@tvcc.cc "/>
    <hyperlink ref="B17" r:id="rId6" display="rich@fishtrap.org "/>
    <hyperlink ref="B18" r:id="rId7" display="malissa.minthorn@tamastslikt.org "/>
    <hyperlink ref="B19" r:id="rId8" display="cchandler@mail.elgin.k12.or.us "/>
    <hyperlink ref="B20" r:id="rId9" display="delia.fields@hermistonsd.org "/>
    <hyperlink ref="B21" r:id="rId10" display="Cathy.Halvorsen@ione.k12.or.us "/>
    <hyperlink ref="B22" r:id="rId11" display="penny.anderson@stanfieldsd.org "/>
    <hyperlink ref="B23" r:id="rId12" display="wallowapubliclibrary@gmail.com "/>
    <hyperlink ref="B24" r:id="rId13" display="ionelibrary@gmail.com "/>
    <hyperlink ref="B25" r:id="rId14" display="echolib@centurytel.net "/>
    <hyperlink ref="B26" r:id="rId15" display="wcolibrary@cityofwestonoregon.com "/>
    <hyperlink ref="B27" r:id="rId16" display="joseph97846@hotmail.com "/>
    <hyperlink ref="B28" r:id="rId17" display="gclibrary@co.gilliam.or.us "/>
    <hyperlink ref="B29" r:id="rId18" display="athenalibrary@cityofathena.com "/>
    <hyperlink ref="B30" r:id="rId19" display="mmartin2@sherman.k12.or.us "/>
    <hyperlink ref="B31" r:id="rId20" display="pshevham@cityofvale.com "/>
    <hyperlink ref="B32" r:id="rId21" display="enterpl@eoni.com "/>
    <hyperlink ref="B33" r:id="rId22" display="Audrey.Durfey@ukiah.k12.or.us "/>
    <hyperlink ref="B34" r:id="rId23" display="helixlibrary@helixtel.com "/>
    <hyperlink ref="B35" r:id="rId24" display="libraryfossil46@gmail.com "/>
    <hyperlink ref="B36" r:id="rId25" display="library@cityofadamsoregon.com "/>
    <hyperlink ref="B37" r:id="rId26" display="arlingtonpubliclibraryor97812@gmail.com "/>
    <hyperlink ref="B38" r:id="rId27" display="npcitylibrary1@gmail.com"/>
    <hyperlink ref="B39" r:id="rId28" display="info@bakerlib.org "/>
    <hyperlink ref="B40" r:id="rId29" display="mrose@hermiston.or.us "/>
    <hyperlink ref="B41" r:id="rId30" display="KRoberson@cookmemoriallibrary.org "/>
    <hyperlink ref="B42" r:id="rId31" display="Jennifer.Costley@ci.pendleton.or.us "/>
    <hyperlink ref="B43" r:id="rId32" display="info@hoodriverlibrary.org "/>
    <hyperlink ref="B44" r:id="rId33" display="ontariolibrarydistrict@yahoo.com "/>
    <hyperlink ref="B45" r:id="rId34" display="jwavrunek@ci.the-dalles.or.us"/>
    <hyperlink ref="B46" r:id="rId35" display="pilotrockpl@centurytel.net "/>
    <hyperlink ref="B47" r:id="rId36" display="Publiclibrary@cityofelginor.org "/>
    <hyperlink ref="B48" r:id="rId37" display="librarydirector@cityofstanfield.com "/>
    <hyperlink ref="B49" r:id="rId38" display="nyssalibrary@nyssacity.org "/>
    <hyperlink ref="B50" r:id="rId39" display="library@cityofunion.com "/>
    <hyperlink ref="B52" r:id="rId40" display="cheryl@harneycountylibrary.org"/>
    <hyperlink ref="B53" r:id="rId41" display="info@lakecountylibrary.org "/>
    <hyperlink ref="B55" r:id="rId42" display="library@umatilla-city.org "/>
    <hyperlink ref="B56" r:id="rId43" display="Lili.Schmidt@milton-freewater-or.gov"/>
    <hyperlink ref="B57" r:id="rId44" display="boardman@otld.org "/>
    <hyperlink ref="B58" r:id="rId45" display="criss.s@harneyesd.k12.or.us"/>
    <hyperlink ref="B59" r:id="rId46" display="tallyk@cove.k12.or.us "/>
    <hyperlink ref="B60" r:id="rId47" display="debbiepfeiffer@hcsd3.k12.or.us "/>
    <hyperlink ref="B61" r:id="rId48" display="jkoda@vale.k12.or.us "/>
    <hyperlink ref="B62" r:id="rId49" display="tallyk@cove.k12.or.us "/>
    <hyperlink ref="B63" r:id="rId50" display="debbiepfeiffer@hcsd3.k12.or.us "/>
    <hyperlink ref="B64" r:id="rId51" display="mfife@ontario.k12.or.us "/>
    <hyperlink ref="B65" r:id="rId52" display="Harmonie.Hicks@huntington.k12.or.us"/>
    <hyperlink ref="B66" r:id="rId53" display="starbuck@harneyesd.k12.or.us "/>
    <hyperlink ref="B67" r:id="rId54" display="kpena@ontario.k12.or.us "/>
    <hyperlink ref="B68" r:id="rId55" display="ann.zuehlke@hoodriver.k12.or.us 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2024-04-22T08:58:28Z</dcterms:created>
  <dc:creator/>
  <dc:description/>
  <dc:language>en-US</dc:language>
  <cp:lastModifiedBy/>
  <dcterms:modified xsi:type="dcterms:W3CDTF">2024-04-22T09:30:49Z</dcterms:modified>
  <cp:revision>4</cp:revision>
  <dc:subject/>
  <dc:title/>
</cp:coreProperties>
</file>