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B10" sheetId="1" r:id="rId4"/>
    <sheet state="visible" name="calc_1" sheetId="2" r:id="rId5"/>
    <sheet state="visible" name="calc_2" sheetId="3" r:id="rId6"/>
    <sheet state="visible" name="III_fee_proj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7">
      <text>
        <t xml:space="preserve">3/6/2023</t>
      </text>
    </comment>
    <comment authorId="0" ref="P13">
      <text>
        <t xml:space="preserve">Added after Sage Council approval</t>
      </text>
    </comment>
    <comment authorId="0" ref="F27">
      <text>
        <t xml:space="preserve">Sage User Council approved STEP increased on retirement to offset opting out of Health Insurance + 2% COLI
</t>
      </text>
    </comment>
    <comment authorId="0" ref="G27">
      <text>
        <t xml:space="preserve">COLI 6.5%
</t>
      </text>
    </comment>
    <comment authorId="0" ref="P27">
      <text>
        <t xml:space="preserve">COLI 5% $84,525
</t>
      </text>
    </comment>
    <comment authorId="0" ref="P28">
      <text>
        <t xml:space="preserve">5 hrs/week</t>
      </text>
    </comment>
    <comment authorId="0" ref="E34">
      <text>
        <t xml:space="preserve">Admin opted out of insurance upon retirement
</t>
      </text>
    </comment>
    <comment authorId="0" ref="P42">
      <text>
        <t xml:space="preserve">Baker County Library District:
</t>
      </text>
    </comment>
    <comment authorId="0" ref="G45">
      <text>
        <t xml:space="preserve">NEW FORMULA. 
1 hr per week @BCL Director hourly rate ($42.90 * 52)
</t>
      </text>
    </comment>
    <comment authorId="0" ref="P45">
      <text>
        <t xml:space="preserve">NEW FORMULA. 
1 hr per week @BCL Director hourly rate ($42.90 * 52)
======</t>
      </text>
    </comment>
    <comment authorId="0" ref="H72">
      <text>
        <t xml:space="preserve">Cash balance 3/6/23 $230,979
</t>
      </text>
    </comment>
    <comment authorId="0" ref="P55">
      <text>
        <t xml:space="preserve">Needs update
	-Baker Librarian</t>
      </text>
    </comment>
    <comment authorId="0" ref="P16">
      <text>
        <t xml:space="preserve">Needs update
	-Baker Librarian</t>
      </text>
    </comment>
  </commentList>
</comments>
</file>

<file path=xl/sharedStrings.xml><?xml version="1.0" encoding="utf-8"?>
<sst xmlns="http://schemas.openxmlformats.org/spreadsheetml/2006/main" count="152" uniqueCount="120">
  <si>
    <t>SPECIAL FUND</t>
  </si>
  <si>
    <t>FORM</t>
  </si>
  <si>
    <t>RESOURCES AND REQUIREMENTS</t>
  </si>
  <si>
    <t>LB-10</t>
  </si>
  <si>
    <t>SAGE LIBRARY SYSTEM</t>
  </si>
  <si>
    <t>BAKER COUNTY LIBRARY DISTRICT</t>
  </si>
  <si>
    <t>(Fund)</t>
  </si>
  <si>
    <t>(Name of Municipal Corporation)</t>
  </si>
  <si>
    <t>Historical Data</t>
  </si>
  <si>
    <t>DESCRIPTION
RESOURCES AND REQUIREMENTS</t>
  </si>
  <si>
    <r>
      <rPr>
        <rFont val="Calibri"/>
        <color theme="1"/>
        <sz val="10.0"/>
      </rPr>
      <t xml:space="preserve">Budget for Next Year  </t>
    </r>
    <r>
      <rPr>
        <rFont val="Calibri"/>
        <color theme="1"/>
        <sz val="10.0"/>
        <u/>
      </rPr>
      <t>2023-2024</t>
    </r>
  </si>
  <si>
    <t>Actual</t>
  </si>
  <si>
    <t>Adopted Budget</t>
  </si>
  <si>
    <t>SUPPL Budget 1</t>
  </si>
  <si>
    <t>SUPPL Budget 2</t>
  </si>
  <si>
    <t>Proposed By
Budget Officer</t>
  </si>
  <si>
    <t>$ Change</t>
  </si>
  <si>
    <t>% Change</t>
  </si>
  <si>
    <t>Approved By
Budget Committee</t>
  </si>
  <si>
    <t>Adopted By
Governing Body</t>
  </si>
  <si>
    <t>Preceding</t>
  </si>
  <si>
    <t>First Preceding</t>
  </si>
  <si>
    <t>Prior Year</t>
  </si>
  <si>
    <t>This Year</t>
  </si>
  <si>
    <t>YTD</t>
  </si>
  <si>
    <t>vs orig.</t>
  </si>
  <si>
    <t>vs revised</t>
  </si>
  <si>
    <t>Suppl Budget 1</t>
  </si>
  <si>
    <t>Change</t>
  </si>
  <si>
    <t>Year 2016-2017</t>
  </si>
  <si>
    <t>Year 2018-2019</t>
  </si>
  <si>
    <t>Year 2019-2020</t>
  </si>
  <si>
    <t>Year 2020-2021</t>
  </si>
  <si>
    <t>Year 2021-2022</t>
  </si>
  <si>
    <t>Year 2022-2023</t>
  </si>
  <si>
    <t>RESOURCES</t>
  </si>
  <si>
    <t>Cash on hand * (cash basis), or</t>
  </si>
  <si>
    <t>Working Capital (accrual basis)</t>
  </si>
  <si>
    <t>Previously levied taxes estimated to be received</t>
  </si>
  <si>
    <t>Interest</t>
  </si>
  <si>
    <t>Membership dues</t>
  </si>
  <si>
    <t>Transferred IN, from other funds</t>
  </si>
  <si>
    <t>Restricted grants</t>
  </si>
  <si>
    <t>Miscellaneous revenue</t>
  </si>
  <si>
    <t>Proceeds from prior fiduciary account</t>
  </si>
  <si>
    <t>Total Resources, except taxes to be levied</t>
  </si>
  <si>
    <t>Taxes estimated to be received</t>
  </si>
  <si>
    <t xml:space="preserve"> </t>
  </si>
  <si>
    <t>Taxes collected in year levied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</si>
  <si>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</si>
  <si>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</si>
  <si>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</si>
  <si>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</si>
  <si>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</si>
  <si>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>PERSONNEL SERVICES</t>
  </si>
  <si>
    <t>PERSONNEL</t>
  </si>
  <si>
    <t>SALARIES</t>
  </si>
  <si>
    <t>Systems administrator</t>
  </si>
  <si>
    <t>Admin Assistant - Business Mgr</t>
  </si>
  <si>
    <t>Total Salaries</t>
  </si>
  <si>
    <t>BENEFITS</t>
  </si>
  <si>
    <t>Retirement</t>
  </si>
  <si>
    <t>Social Security</t>
  </si>
  <si>
    <t>Worker's compensation</t>
  </si>
  <si>
    <t>Health insurance</t>
  </si>
  <si>
    <t>Unemployment insurance</t>
  </si>
  <si>
    <t>Life insurance</t>
  </si>
  <si>
    <t>Payroll expenses</t>
  </si>
  <si>
    <t>Total benefits</t>
  </si>
  <si>
    <t>TOTAL PERSONNEL SERVICES</t>
  </si>
  <si>
    <t>MATERIALS &amp; SERVICES</t>
  </si>
  <si>
    <t>Telecommunications</t>
  </si>
  <si>
    <t>Technology</t>
  </si>
  <si>
    <t>Accounting and auditing</t>
  </si>
  <si>
    <t>Administrative services (BCLD)</t>
  </si>
  <si>
    <t>System support (contracted)</t>
  </si>
  <si>
    <t>Technical services</t>
  </si>
  <si>
    <t>Legal services</t>
  </si>
  <si>
    <t>Dues and subscriptions</t>
  </si>
  <si>
    <t>Postage/freight</t>
  </si>
  <si>
    <t>Printing</t>
  </si>
  <si>
    <t>Supplies, Office</t>
  </si>
  <si>
    <t>Travel</t>
  </si>
  <si>
    <t>Training &amp; Professional Developmt</t>
  </si>
  <si>
    <t>Courier</t>
  </si>
  <si>
    <t>Misc (Member credits)</t>
  </si>
  <si>
    <t>TOTAL MATERIALS &amp; SERVICES</t>
  </si>
  <si>
    <t>RESERVE</t>
  </si>
  <si>
    <t>RESERVE FUNDS</t>
  </si>
  <si>
    <t>Capital outlay</t>
  </si>
  <si>
    <t>RFE (Operating Contingency)</t>
  </si>
  <si>
    <t>Ending balance (prior years)</t>
  </si>
  <si>
    <t>UNAPPROPRIATED ENDING FUND BALANCE</t>
  </si>
  <si>
    <t>TOTAL REQUIREMENTS</t>
  </si>
  <si>
    <t>150-504-010 (Rev. 10-16)</t>
  </si>
  <si>
    <t>*The balance of cash, cash equivalents and investments in the fund at the beginning of the budget year</t>
  </si>
  <si>
    <t>**List requirements by organizational unit or program, activity, object classification, then expenditure detail. If the requirement is “not allocated”, then list by object classification and expenditure detail.</t>
  </si>
  <si>
    <t>TOTAL RESERVES</t>
  </si>
  <si>
    <t>MEMBER DUES NEED (OPS LESS GRANT/FEE REVENUE)</t>
  </si>
  <si>
    <t xml:space="preserve">Operating budget less grants </t>
  </si>
  <si>
    <t>BCLD Admin Fee (2% less accountant salary)</t>
  </si>
  <si>
    <t>Approx hrs per week</t>
  </si>
  <si>
    <t>2% of Sage budget</t>
  </si>
  <si>
    <t>Admin Asst (Accounting)</t>
  </si>
  <si>
    <t>Wages</t>
  </si>
  <si>
    <t>Benefits</t>
  </si>
  <si>
    <t>BCL Director</t>
  </si>
  <si>
    <t>Sage Fiscal Agent fee</t>
  </si>
  <si>
    <t>Sage Budget amount</t>
  </si>
  <si>
    <t>SAGE CONTRACT JG</t>
  </si>
  <si>
    <t>17-18</t>
  </si>
  <si>
    <t>18-19</t>
  </si>
  <si>
    <t>19-20</t>
  </si>
  <si>
    <t>20-21</t>
  </si>
  <si>
    <t>21-22</t>
  </si>
  <si>
    <t>22-23</t>
  </si>
  <si>
    <t>Annual</t>
  </si>
  <si>
    <t>Monthly</t>
  </si>
  <si>
    <t>% chg</t>
  </si>
  <si>
    <t>Budgeted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</si>
</sst>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%"/>
    <numFmt numFmtId="165" formatCode="0.0"/>
    <numFmt numFmtId="166" formatCode="_(&quot;$&quot;* #,##0_);_(&quot;$&quot;* \(#,##0\);_(&quot;$&quot;* &quot;-&quot;??_);_(@_)"/>
    <numFmt numFmtId="167" formatCode="_(* #,##0_);_(* \(#,##0\);_(* &quot;-&quot;_);_(@_)"/>
    <numFmt numFmtId="168" formatCode="_(* #,##0_);_(* \(#,##0\);_(* &quot;-&quot;??_);_(@_)"/>
    <numFmt numFmtId="169" formatCode="_(&quot;$&quot;* #,##0.00_);_(&quot;$&quot;* \(#,##0.00\);_(&quot;$&quot;* &quot;-&quot;??_);_(@_)"/>
  </numFmts>
  <fonts count="24">
    <font>
      <sz val="10.0"/>
      <color rgb="FF000000"/>
      <name val="Calibri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7.0"/>
      <color theme="1"/>
      <name val="Calibri"/>
    </font>
    <font>
      <sz val="8.0"/>
      <color theme="1"/>
      <name val="Calibri"/>
    </font>
    <font>
      <sz val="8.0"/>
      <color theme="1"/>
      <name val="Arial"/>
    </font>
    <font>
      <sz val="7.0"/>
      <color theme="1"/>
      <name val="Arial"/>
    </font>
    <font>
      <b/>
      <sz val="8.0"/>
      <color theme="1"/>
      <name val="Calibri"/>
    </font>
    <font>
      <b/>
      <sz val="8.0"/>
      <color theme="1"/>
      <name val="Arial"/>
    </font>
    <font>
      <sz val="9.0"/>
      <color rgb="FFDD0806"/>
      <name val="Calibri"/>
    </font>
    <font>
      <sz val="9.0"/>
      <color theme="1"/>
      <name val="Arial"/>
    </font>
    <font>
      <b/>
      <sz val="9.0"/>
      <color theme="1"/>
      <name val="Arial"/>
    </font>
    <font>
      <b/>
      <sz val="9.0"/>
      <color theme="1"/>
      <name val="Calibri"/>
    </font>
    <font>
      <b/>
      <i/>
      <sz val="8.0"/>
      <color theme="1"/>
      <name val="Calibri"/>
    </font>
    <font>
      <b/>
      <sz val="9.0"/>
      <color rgb="FFDD0806"/>
      <name val="Calibri"/>
    </font>
    <font>
      <sz val="6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sz val="10.0"/>
      <color rgb="FFDD0806"/>
      <name val="Arial"/>
    </font>
    <font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FCC00"/>
        <bgColor rgb="FFFFCC0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FCF305"/>
        <bgColor rgb="FFFCF305"/>
      </patternFill>
    </fill>
  </fills>
  <borders count="3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9" xfId="0" applyFont="1" applyNumberFormat="1"/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2" numFmtId="49" xfId="0" applyAlignment="1" applyBorder="1" applyFont="1" applyNumberFormat="1">
      <alignment horizontal="left"/>
    </xf>
    <xf borderId="1" fillId="0" fontId="4" numFmtId="0" xfId="0" applyAlignment="1" applyBorder="1" applyFont="1">
      <alignment horizontal="center" vertical="top"/>
    </xf>
    <xf borderId="1" fillId="0" fontId="4" numFmtId="49" xfId="0" applyAlignment="1" applyBorder="1" applyFont="1" applyNumberFormat="1">
      <alignment horizontal="left" vertical="top"/>
    </xf>
    <xf borderId="1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1" numFmtId="0" xfId="0" applyAlignment="1" applyBorder="1" applyFont="1">
      <alignment horizontal="center"/>
    </xf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3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10" fillId="2" fontId="7" numFmtId="0" xfId="0" applyAlignment="1" applyBorder="1" applyFill="1" applyFont="1">
      <alignment horizontal="center"/>
    </xf>
    <xf borderId="2" fillId="0" fontId="7" numFmtId="0" xfId="0" applyAlignment="1" applyBorder="1" applyFont="1">
      <alignment horizontal="center"/>
    </xf>
    <xf borderId="11" fillId="3" fontId="7" numFmtId="0" xfId="0" applyAlignment="1" applyBorder="1" applyFill="1" applyFont="1">
      <alignment horizontal="center"/>
    </xf>
    <xf borderId="12" fillId="0" fontId="5" numFmtId="0" xfId="0" applyBorder="1" applyFont="1"/>
    <xf borderId="13" fillId="0" fontId="5" numFmtId="0" xfId="0" applyBorder="1" applyFont="1"/>
    <xf borderId="2" fillId="0" fontId="8" numFmtId="0" xfId="0" applyAlignment="1" applyBorder="1" applyFont="1">
      <alignment horizontal="center" shrinkToFit="0" wrapText="1"/>
    </xf>
    <xf borderId="9" fillId="0" fontId="9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0" fillId="4" fontId="11" numFmtId="0" xfId="0" applyAlignment="1" applyBorder="1" applyFill="1" applyFont="1">
      <alignment horizontal="center" shrinkToFit="0" wrapText="1"/>
    </xf>
    <xf borderId="9" fillId="0" fontId="11" numFmtId="0" xfId="0" applyAlignment="1" applyBorder="1" applyFont="1">
      <alignment horizontal="center" shrinkToFit="0" wrapText="1"/>
    </xf>
    <xf borderId="8" fillId="0" fontId="7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9" fillId="0" fontId="7" numFmtId="0" xfId="0" applyAlignment="1" applyBorder="1" applyFont="1">
      <alignment horizontal="center"/>
    </xf>
    <xf borderId="10" fillId="3" fontId="7" numFmtId="0" xfId="0" applyAlignment="1" applyBorder="1" applyFont="1">
      <alignment horizontal="center"/>
    </xf>
    <xf borderId="14" fillId="0" fontId="9" numFmtId="0" xfId="0" applyAlignment="1" applyBorder="1" applyFont="1">
      <alignment horizontal="center" shrinkToFit="0" vertical="center" wrapText="1"/>
    </xf>
    <xf borderId="14" fillId="0" fontId="12" numFmtId="0" xfId="0" applyAlignment="1" applyBorder="1" applyFont="1">
      <alignment horizontal="center" shrinkToFit="0" vertical="center" wrapText="1"/>
    </xf>
    <xf borderId="10" fillId="4" fontId="8" numFmtId="0" xfId="0" applyAlignment="1" applyBorder="1" applyFont="1">
      <alignment horizontal="center"/>
    </xf>
    <xf borderId="9" fillId="0" fontId="8" numFmtId="0" xfId="0" applyAlignment="1" applyBorder="1" applyFont="1">
      <alignment horizontal="center" shrinkToFit="0" wrapText="1"/>
    </xf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8" numFmtId="0" xfId="0" applyAlignment="1" applyBorder="1" applyFont="1">
      <alignment horizontal="center"/>
    </xf>
    <xf borderId="10" fillId="4" fontId="8" numFmtId="14" xfId="0" applyAlignment="1" applyBorder="1" applyFont="1" applyNumberFormat="1">
      <alignment horizontal="center"/>
    </xf>
    <xf borderId="9" fillId="0" fontId="8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7" fillId="0" fontId="13" numFmtId="0" xfId="0" applyAlignment="1" applyBorder="1" applyFont="1">
      <alignment horizontal="center"/>
    </xf>
    <xf borderId="3" fillId="0" fontId="4" numFmtId="0" xfId="0" applyAlignment="1" applyBorder="1" applyFont="1">
      <alignment horizontal="center" vertical="center"/>
    </xf>
    <xf borderId="9" fillId="0" fontId="8" numFmtId="0" xfId="0" applyBorder="1" applyFont="1"/>
    <xf borderId="17" fillId="0" fontId="4" numFmtId="3" xfId="0" applyAlignment="1" applyBorder="1" applyFont="1" applyNumberFormat="1">
      <alignment horizontal="center"/>
    </xf>
    <xf borderId="17" fillId="0" fontId="13" numFmtId="3" xfId="0" applyAlignment="1" applyBorder="1" applyFont="1" applyNumberFormat="1">
      <alignment horizontal="center"/>
    </xf>
    <xf borderId="17" fillId="2" fontId="4" numFmtId="3" xfId="0" applyAlignment="1" applyBorder="1" applyFont="1" applyNumberFormat="1">
      <alignment horizontal="center"/>
    </xf>
    <xf borderId="17" fillId="3" fontId="4" numFmtId="3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2" fillId="0" fontId="4" numFmtId="3" xfId="0" applyAlignment="1" applyBorder="1" applyFont="1" applyNumberFormat="1">
      <alignment horizontal="center"/>
    </xf>
    <xf borderId="17" fillId="4" fontId="4" numFmtId="3" xfId="0" applyAlignment="1" applyBorder="1" applyFont="1" applyNumberFormat="1">
      <alignment horizontal="center"/>
    </xf>
    <xf borderId="17" fillId="0" fontId="2" numFmtId="38" xfId="0" applyAlignment="1" applyBorder="1" applyFont="1" applyNumberFormat="1">
      <alignment horizontal="center"/>
    </xf>
    <xf borderId="17" fillId="5" fontId="8" numFmtId="0" xfId="0" applyAlignment="1" applyBorder="1" applyFill="1" applyFont="1">
      <alignment horizontal="center"/>
    </xf>
    <xf borderId="17" fillId="0" fontId="14" numFmtId="37" xfId="0" applyAlignment="1" applyBorder="1" applyFont="1" applyNumberFormat="1">
      <alignment horizontal="center"/>
    </xf>
    <xf borderId="17" fillId="0" fontId="14" numFmtId="164" xfId="0" applyBorder="1" applyFont="1" applyNumberFormat="1"/>
    <xf borderId="17" fillId="0" fontId="4" numFmtId="38" xfId="0" applyAlignment="1" applyBorder="1" applyFont="1" applyNumberFormat="1">
      <alignment horizontal="center"/>
    </xf>
    <xf borderId="14" fillId="0" fontId="4" numFmtId="3" xfId="0" applyAlignment="1" applyBorder="1" applyFont="1" applyNumberFormat="1">
      <alignment horizontal="center"/>
    </xf>
    <xf borderId="12" fillId="0" fontId="8" numFmtId="0" xfId="0" applyBorder="1" applyFont="1"/>
    <xf borderId="17" fillId="0" fontId="4" numFmtId="3" xfId="0" applyAlignment="1" applyBorder="1" applyFont="1" applyNumberFormat="1">
      <alignment horizontal="center" readingOrder="0"/>
    </xf>
    <xf borderId="17" fillId="6" fontId="8" numFmtId="0" xfId="0" applyAlignment="1" applyBorder="1" applyFill="1" applyFont="1">
      <alignment horizontal="center"/>
    </xf>
    <xf borderId="17" fillId="7" fontId="8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left"/>
    </xf>
    <xf borderId="5" fillId="0" fontId="4" numFmtId="0" xfId="0" applyAlignment="1" applyBorder="1" applyFont="1">
      <alignment horizontal="left"/>
    </xf>
    <xf borderId="17" fillId="3" fontId="8" numFmtId="0" xfId="0" applyAlignment="1" applyBorder="1" applyFont="1">
      <alignment horizontal="center"/>
    </xf>
    <xf borderId="17" fillId="8" fontId="4" numFmtId="3" xfId="0" applyAlignment="1" applyBorder="1" applyFill="1" applyFont="1" applyNumberFormat="1">
      <alignment horizontal="center" readingOrder="0"/>
    </xf>
    <xf borderId="17" fillId="8" fontId="14" numFmtId="164" xfId="0" applyBorder="1" applyFont="1" applyNumberFormat="1"/>
    <xf borderId="11" fillId="2" fontId="4" numFmtId="3" xfId="0" applyAlignment="1" applyBorder="1" applyFont="1" applyNumberFormat="1">
      <alignment horizontal="center"/>
    </xf>
    <xf borderId="11" fillId="3" fontId="4" numFmtId="3" xfId="0" applyAlignment="1" applyBorder="1" applyFont="1" applyNumberFormat="1">
      <alignment horizontal="center"/>
    </xf>
    <xf borderId="11" fillId="4" fontId="4" numFmtId="3" xfId="0" applyAlignment="1" applyBorder="1" applyFont="1" applyNumberFormat="1">
      <alignment horizontal="center"/>
    </xf>
    <xf borderId="18" fillId="0" fontId="4" numFmtId="3" xfId="0" applyAlignment="1" applyBorder="1" applyFont="1" applyNumberFormat="1">
      <alignment horizontal="center"/>
    </xf>
    <xf borderId="18" fillId="2" fontId="4" numFmtId="3" xfId="0" applyAlignment="1" applyBorder="1" applyFont="1" applyNumberFormat="1">
      <alignment horizontal="center"/>
    </xf>
    <xf borderId="18" fillId="3" fontId="4" numFmtId="3" xfId="0" applyAlignment="1" applyBorder="1" applyFont="1" applyNumberFormat="1">
      <alignment horizontal="center"/>
    </xf>
    <xf borderId="18" fillId="0" fontId="14" numFmtId="37" xfId="0" applyAlignment="1" applyBorder="1" applyFont="1" applyNumberFormat="1">
      <alignment horizontal="center"/>
    </xf>
    <xf borderId="18" fillId="0" fontId="15" numFmtId="164" xfId="0" applyBorder="1" applyFont="1" applyNumberFormat="1"/>
    <xf borderId="19" fillId="0" fontId="14" numFmtId="37" xfId="0" applyAlignment="1" applyBorder="1" applyFont="1" applyNumberFormat="1">
      <alignment horizontal="center"/>
    </xf>
    <xf borderId="19" fillId="0" fontId="15" numFmtId="164" xfId="0" applyBorder="1" applyFont="1" applyNumberFormat="1"/>
    <xf borderId="18" fillId="4" fontId="4" numFmtId="3" xfId="0" applyAlignment="1" applyBorder="1" applyFont="1" applyNumberFormat="1">
      <alignment horizontal="center"/>
    </xf>
    <xf borderId="2" fillId="0" fontId="4" numFmtId="38" xfId="0" applyAlignment="1" applyBorder="1" applyFont="1" applyNumberFormat="1">
      <alignment horizontal="center"/>
    </xf>
    <xf borderId="20" fillId="0" fontId="4" numFmtId="0" xfId="0" applyAlignment="1" applyBorder="1" applyFont="1">
      <alignment horizontal="left"/>
    </xf>
    <xf borderId="21" fillId="0" fontId="5" numFmtId="0" xfId="0" applyBorder="1" applyFont="1"/>
    <xf borderId="22" fillId="0" fontId="5" numFmtId="0" xfId="0" applyBorder="1" applyFont="1"/>
    <xf borderId="23" fillId="0" fontId="8" numFmtId="0" xfId="0" applyAlignment="1" applyBorder="1" applyFont="1">
      <alignment horizontal="center" vertical="center"/>
    </xf>
    <xf borderId="19" fillId="0" fontId="6" numFmtId="3" xfId="0" applyAlignment="1" applyBorder="1" applyFont="1" applyNumberFormat="1">
      <alignment horizontal="center" vertical="center"/>
    </xf>
    <xf borderId="19" fillId="2" fontId="6" numFmtId="3" xfId="0" applyAlignment="1" applyBorder="1" applyFont="1" applyNumberFormat="1">
      <alignment horizontal="center" vertical="center"/>
    </xf>
    <xf borderId="19" fillId="3" fontId="6" numFmtId="3" xfId="0" applyAlignment="1" applyBorder="1" applyFont="1" applyNumberFormat="1">
      <alignment horizontal="center" vertical="center"/>
    </xf>
    <xf borderId="24" fillId="0" fontId="6" numFmtId="0" xfId="0" applyAlignment="1" applyBorder="1" applyFont="1">
      <alignment horizontal="center" vertical="center"/>
    </xf>
    <xf borderId="25" fillId="0" fontId="5" numFmtId="0" xfId="0" applyBorder="1" applyFont="1"/>
    <xf borderId="26" fillId="0" fontId="5" numFmtId="0" xfId="0" applyBorder="1" applyFont="1"/>
    <xf borderId="27" fillId="4" fontId="6" numFmtId="3" xfId="0" applyAlignment="1" applyBorder="1" applyFont="1" applyNumberFormat="1">
      <alignment horizontal="center" vertical="center"/>
    </xf>
    <xf borderId="26" fillId="0" fontId="6" numFmtId="3" xfId="0" applyAlignment="1" applyBorder="1" applyFont="1" applyNumberFormat="1">
      <alignment horizontal="center" vertical="center"/>
    </xf>
    <xf borderId="28" fillId="0" fontId="8" numFmtId="0" xfId="0" applyAlignment="1" applyBorder="1" applyFont="1">
      <alignment vertical="center"/>
    </xf>
    <xf borderId="14" fillId="0" fontId="8" numFmtId="0" xfId="0" applyAlignment="1" applyBorder="1" applyFont="1">
      <alignment horizontal="center"/>
    </xf>
    <xf borderId="14" fillId="0" fontId="4" numFmtId="38" xfId="0" applyAlignment="1" applyBorder="1" applyFont="1" applyNumberFormat="1">
      <alignment horizontal="center"/>
    </xf>
    <xf borderId="29" fillId="0" fontId="4" numFmtId="0" xfId="0" applyAlignment="1" applyBorder="1" applyFont="1">
      <alignment horizontal="center"/>
    </xf>
    <xf borderId="30" fillId="0" fontId="5" numFmtId="0" xfId="0" applyBorder="1" applyFont="1"/>
    <xf borderId="31" fillId="0" fontId="5" numFmtId="0" xfId="0" applyBorder="1" applyFont="1"/>
    <xf borderId="17" fillId="0" fontId="8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horizontal="left"/>
    </xf>
    <xf borderId="5" fillId="0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left"/>
    </xf>
    <xf borderId="17" fillId="0" fontId="8" numFmtId="3" xfId="0" applyAlignment="1" applyBorder="1" applyFont="1" applyNumberFormat="1">
      <alignment horizontal="center"/>
    </xf>
    <xf borderId="17" fillId="0" fontId="16" numFmtId="3" xfId="0" applyAlignment="1" applyBorder="1" applyFont="1" applyNumberFormat="1">
      <alignment horizontal="center"/>
    </xf>
    <xf borderId="17" fillId="2" fontId="16" numFmtId="3" xfId="0" applyAlignment="1" applyBorder="1" applyFont="1" applyNumberFormat="1">
      <alignment horizontal="center"/>
    </xf>
    <xf borderId="17" fillId="3" fontId="16" numFmtId="3" xfId="0" applyAlignment="1" applyBorder="1" applyFont="1" applyNumberFormat="1">
      <alignment horizontal="center"/>
    </xf>
    <xf borderId="2" fillId="0" fontId="17" numFmtId="0" xfId="0" applyAlignment="1" applyBorder="1" applyFont="1">
      <alignment horizontal="right"/>
    </xf>
    <xf borderId="19" fillId="0" fontId="16" numFmtId="3" xfId="0" applyAlignment="1" applyBorder="1" applyFont="1" applyNumberFormat="1">
      <alignment horizontal="center"/>
    </xf>
    <xf borderId="19" fillId="4" fontId="16" numFmtId="3" xfId="0" applyAlignment="1" applyBorder="1" applyFont="1" applyNumberFormat="1">
      <alignment horizontal="center"/>
    </xf>
    <xf borderId="9" fillId="0" fontId="16" numFmtId="3" xfId="0" applyAlignment="1" applyBorder="1" applyFont="1" applyNumberFormat="1">
      <alignment horizontal="center"/>
    </xf>
    <xf borderId="18" fillId="0" fontId="4" numFmtId="0" xfId="0" applyAlignment="1" applyBorder="1" applyFont="1">
      <alignment horizontal="center"/>
    </xf>
    <xf borderId="32" fillId="4" fontId="4" numFmtId="3" xfId="0" applyAlignment="1" applyBorder="1" applyFont="1" applyNumberFormat="1">
      <alignment horizontal="center"/>
    </xf>
    <xf borderId="17" fillId="3" fontId="18" numFmtId="3" xfId="0" applyAlignment="1" applyBorder="1" applyFont="1" applyNumberFormat="1">
      <alignment horizontal="center"/>
    </xf>
    <xf borderId="17" fillId="0" fontId="9" numFmtId="0" xfId="0" applyAlignment="1" applyBorder="1" applyFont="1">
      <alignment horizontal="left"/>
    </xf>
    <xf borderId="17" fillId="0" fontId="8" numFmtId="0" xfId="0" applyAlignment="1" applyBorder="1" applyFont="1">
      <alignment horizontal="left"/>
    </xf>
    <xf borderId="17" fillId="0" fontId="17" numFmtId="0" xfId="0" applyAlignment="1" applyBorder="1" applyFont="1">
      <alignment horizontal="right"/>
    </xf>
    <xf borderId="18" fillId="0" fontId="16" numFmtId="3" xfId="0" applyAlignment="1" applyBorder="1" applyFont="1" applyNumberFormat="1">
      <alignment horizontal="center"/>
    </xf>
    <xf borderId="19" fillId="0" fontId="14" numFmtId="164" xfId="0" applyBorder="1" applyFont="1" applyNumberFormat="1"/>
    <xf borderId="18" fillId="4" fontId="16" numFmtId="3" xfId="0" applyAlignment="1" applyBorder="1" applyFont="1" applyNumberFormat="1">
      <alignment horizontal="center"/>
    </xf>
    <xf borderId="14" fillId="0" fontId="16" numFmtId="3" xfId="0" applyAlignment="1" applyBorder="1" applyFont="1" applyNumberFormat="1">
      <alignment horizontal="center"/>
    </xf>
    <xf borderId="17" fillId="0" fontId="11" numFmtId="0" xfId="0" applyAlignment="1" applyBorder="1" applyFont="1">
      <alignment horizontal="right"/>
    </xf>
    <xf borderId="18" fillId="0" fontId="14" numFmtId="164" xfId="0" applyBorder="1" applyFont="1" applyNumberFormat="1"/>
    <xf borderId="13" fillId="0" fontId="9" numFmtId="0" xfId="0" applyAlignment="1" applyBorder="1" applyFont="1">
      <alignment horizontal="left"/>
    </xf>
    <xf borderId="2" fillId="0" fontId="14" numFmtId="164" xfId="0" applyBorder="1" applyFont="1" applyNumberFormat="1"/>
    <xf borderId="17" fillId="8" fontId="4" numFmtId="3" xfId="0" applyAlignment="1" applyBorder="1" applyFont="1" applyNumberFormat="1">
      <alignment horizontal="center"/>
    </xf>
    <xf borderId="17" fillId="0" fontId="18" numFmtId="3" xfId="0" applyAlignment="1" applyBorder="1" applyFont="1" applyNumberFormat="1">
      <alignment horizontal="center"/>
    </xf>
    <xf borderId="5" fillId="0" fontId="8" numFmtId="0" xfId="0" applyAlignment="1" applyBorder="1" applyFont="1">
      <alignment horizontal="left"/>
    </xf>
    <xf borderId="5" fillId="0" fontId="11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20" fillId="0" fontId="16" numFmtId="0" xfId="0" applyAlignment="1" applyBorder="1" applyFont="1">
      <alignment horizontal="center"/>
    </xf>
    <xf borderId="33" fillId="0" fontId="14" numFmtId="37" xfId="0" applyAlignment="1" applyBorder="1" applyFont="1" applyNumberFormat="1">
      <alignment horizontal="center"/>
    </xf>
    <xf borderId="33" fillId="0" fontId="15" numFmtId="164" xfId="0" applyBorder="1" applyFont="1" applyNumberFormat="1"/>
    <xf borderId="19" fillId="4" fontId="6" numFmtId="3" xfId="0" applyAlignment="1" applyBorder="1" applyFont="1" applyNumberFormat="1">
      <alignment horizontal="center" vertical="center"/>
    </xf>
    <xf borderId="34" fillId="0" fontId="8" numFmtId="0" xfId="0" applyAlignment="1" applyBorder="1" applyFont="1">
      <alignment vertical="center"/>
    </xf>
    <xf borderId="0" fillId="0" fontId="19" numFmtId="0" xfId="0" applyAlignment="1" applyFont="1">
      <alignment horizontal="left"/>
    </xf>
    <xf borderId="35" fillId="0" fontId="8" numFmtId="0" xfId="0" applyAlignment="1" applyBorder="1" applyFont="1">
      <alignment horizontal="center" vertical="center"/>
    </xf>
    <xf borderId="35" fillId="0" fontId="5" numFmtId="0" xfId="0" applyBorder="1" applyFon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shrinkToFit="0" wrapText="1"/>
    </xf>
    <xf borderId="0" fillId="0" fontId="8" numFmtId="0" xfId="0" applyFont="1"/>
    <xf borderId="0" fillId="0" fontId="4" numFmtId="3" xfId="0" applyFont="1" applyNumberFormat="1"/>
    <xf borderId="0" fillId="0" fontId="4" numFmtId="0" xfId="0" applyFont="1"/>
    <xf borderId="0" fillId="0" fontId="20" numFmtId="3" xfId="0" applyFont="1" applyNumberFormat="1"/>
    <xf borderId="0" fillId="0" fontId="20" numFmtId="0" xfId="0" applyAlignment="1" applyFont="1">
      <alignment horizontal="right"/>
    </xf>
    <xf borderId="0" fillId="0" fontId="20" numFmtId="165" xfId="0" applyFont="1" applyNumberFormat="1"/>
    <xf borderId="0" fillId="0" fontId="21" numFmtId="166" xfId="0" applyFont="1" applyNumberFormat="1"/>
    <xf borderId="0" fillId="0" fontId="20" numFmtId="166" xfId="0" applyFont="1" applyNumberFormat="1"/>
    <xf borderId="0" fillId="0" fontId="20" numFmtId="0" xfId="0" applyFont="1"/>
    <xf borderId="0" fillId="0" fontId="20" numFmtId="167" xfId="0" applyFont="1" applyNumberFormat="1"/>
    <xf borderId="0" fillId="0" fontId="20" numFmtId="37" xfId="0" applyFont="1" applyNumberFormat="1"/>
    <xf borderId="0" fillId="0" fontId="22" numFmtId="166" xfId="0" applyFont="1" applyNumberFormat="1"/>
    <xf borderId="0" fillId="0" fontId="14" numFmtId="0" xfId="0" applyFont="1"/>
    <xf borderId="0" fillId="0" fontId="20" numFmtId="168" xfId="0" applyFont="1" applyNumberFormat="1"/>
    <xf borderId="0" fillId="0" fontId="21" numFmtId="168" xfId="0" applyFont="1" applyNumberFormat="1"/>
    <xf borderId="0" fillId="0" fontId="21" numFmtId="0" xfId="0" applyAlignment="1" applyFont="1">
      <alignment horizontal="center"/>
    </xf>
    <xf borderId="0" fillId="0" fontId="21" numFmtId="0" xfId="0" applyFont="1"/>
    <xf borderId="0" fillId="0" fontId="20" numFmtId="169" xfId="0" applyFont="1" applyNumberFormat="1"/>
    <xf borderId="0" fillId="0" fontId="20" numFmtId="164" xfId="0" applyFont="1" applyNumberFormat="1"/>
    <xf borderId="0" fillId="0" fontId="23" numFmtId="0" xfId="0" applyFont="1"/>
    <xf borderId="0" fillId="0" fontId="23" numFmtId="10" xfId="0" applyAlignment="1" applyFont="1" applyNumberFormat="1">
      <alignment horizontal="right"/>
    </xf>
    <xf borderId="0" fillId="0" fontId="23" numFmtId="0" xfId="0" applyAlignment="1" applyFont="1">
      <alignment horizontal="right"/>
    </xf>
    <xf borderId="0" fillId="0" fontId="23" numFmtId="3" xfId="0" applyFont="1" applyNumberFormat="1"/>
  </cellXfs>
  <cellStyles count="1">
    <cellStyle xfId="0" name="Normal" builtinId="0"/>
  </cellStyles>
  <dxfs count="2">
    <dxf>
      <font>
        <color rgb="FFF20884"/>
      </font>
      <fill>
        <patternFill patternType="solid">
          <fgColor rgb="FFFF99CC"/>
          <bgColor rgb="FFFF99CC"/>
        </patternFill>
      </fill>
      <border/>
    </dxf>
    <dxf>
      <font>
        <color rgb="FF006411"/>
      </font>
      <fill>
        <patternFill patternType="solid">
          <fgColor rgb="FFCCFFCC"/>
          <bgColor rgb="FFCC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2.86"/>
    <col customWidth="1" min="2" max="3" width="11.57"/>
    <col customWidth="1" min="4" max="6" width="10.71"/>
    <col customWidth="1" min="7" max="8" width="11.57"/>
    <col customWidth="1" min="9" max="9" width="11.86"/>
    <col customWidth="1" hidden="1" min="10" max="10" width="11.86"/>
    <col customWidth="1" min="11" max="11" width="10.57"/>
    <col customWidth="1" min="12" max="12" width="2.86"/>
    <col customWidth="1" min="13" max="13" width="16.29"/>
    <col customWidth="1" min="14" max="14" width="10.71"/>
    <col customWidth="1" min="15" max="15" width="30.86"/>
    <col customWidth="1" min="16" max="16" width="11.0"/>
    <col customWidth="1" min="17" max="17" width="7.57"/>
    <col customWidth="1" min="18" max="18" width="9.29"/>
    <col customWidth="1" hidden="1" min="19" max="19" width="8.29"/>
    <col customWidth="1" hidden="1" min="20" max="20" width="8.43"/>
    <col customWidth="1" min="21" max="21" width="13.86"/>
    <col customWidth="1" min="22" max="22" width="12.43"/>
    <col customWidth="1" hidden="1" min="23" max="23" width="12.43"/>
    <col customWidth="1" hidden="1" min="24" max="24" width="10.14"/>
    <col customWidth="1" min="25" max="25" width="2.86"/>
    <col customWidth="1" min="26" max="26" width="3.43"/>
  </cols>
  <sheetData>
    <row r="1" ht="15.75" customHeight="1">
      <c r="A1" s="1"/>
      <c r="C1" s="2"/>
      <c r="D1" s="2"/>
      <c r="E1" s="2"/>
      <c r="F1" s="2"/>
      <c r="G1" s="3"/>
      <c r="H1" s="3"/>
      <c r="I1" s="3"/>
      <c r="J1" s="3"/>
      <c r="K1" s="3"/>
      <c r="L1" s="4" t="s">
        <v>0</v>
      </c>
      <c r="P1" s="3"/>
      <c r="Q1" s="5">
        <v>0.05</v>
      </c>
      <c r="R1" s="3"/>
      <c r="S1" s="3"/>
      <c r="T1" s="3"/>
      <c r="U1" s="6"/>
      <c r="W1" s="6"/>
      <c r="X1" s="6"/>
      <c r="Y1" s="7"/>
      <c r="Z1" s="3"/>
    </row>
    <row r="2" ht="15.75" customHeight="1">
      <c r="A2" s="4" t="s">
        <v>1</v>
      </c>
      <c r="C2" s="2"/>
      <c r="D2" s="2"/>
      <c r="E2" s="2"/>
      <c r="F2" s="2"/>
      <c r="G2" s="3"/>
      <c r="H2" s="3"/>
      <c r="I2" s="3"/>
      <c r="J2" s="3"/>
      <c r="K2" s="3"/>
      <c r="L2" s="4" t="s">
        <v>2</v>
      </c>
      <c r="P2" s="3"/>
      <c r="Q2" s="3"/>
      <c r="R2" s="3"/>
      <c r="S2" s="3"/>
      <c r="T2" s="3"/>
      <c r="U2" s="6"/>
      <c r="W2" s="6"/>
      <c r="X2" s="6"/>
      <c r="Y2" s="7"/>
      <c r="Z2" s="3"/>
    </row>
    <row r="3" ht="15.75" customHeight="1">
      <c r="A3" s="4" t="s">
        <v>3</v>
      </c>
      <c r="C3" s="2"/>
      <c r="D3" s="2"/>
      <c r="E3" s="2"/>
      <c r="F3" s="2"/>
      <c r="G3" s="3"/>
      <c r="H3" s="3"/>
      <c r="I3" s="3"/>
      <c r="J3" s="3"/>
      <c r="K3" s="3"/>
      <c r="L3" s="8" t="s">
        <v>4</v>
      </c>
      <c r="M3" s="9"/>
      <c r="N3" s="9"/>
      <c r="O3" s="9"/>
      <c r="P3" s="10" t="s">
        <v>5</v>
      </c>
      <c r="Q3" s="10"/>
      <c r="R3" s="3"/>
      <c r="S3" s="3"/>
      <c r="T3" s="3"/>
      <c r="U3" s="8" t="s">
        <v>5</v>
      </c>
      <c r="V3" s="9"/>
      <c r="W3" s="6"/>
      <c r="X3" s="6"/>
      <c r="Y3" s="7"/>
      <c r="Z3" s="3"/>
    </row>
    <row r="4" ht="15.75" customHeight="1">
      <c r="A4" s="1"/>
      <c r="C4" s="2"/>
      <c r="D4" s="2"/>
      <c r="E4" s="2"/>
      <c r="F4" s="2"/>
      <c r="G4" s="3"/>
      <c r="H4" s="3"/>
      <c r="I4" s="3"/>
      <c r="J4" s="3"/>
      <c r="K4" s="3"/>
      <c r="L4" s="11" t="s">
        <v>6</v>
      </c>
      <c r="M4" s="9"/>
      <c r="N4" s="9"/>
      <c r="O4" s="9"/>
      <c r="P4" s="12" t="s">
        <v>7</v>
      </c>
      <c r="Q4" s="12"/>
      <c r="R4" s="13"/>
      <c r="S4" s="13"/>
      <c r="T4" s="13"/>
      <c r="U4" s="11" t="s">
        <v>7</v>
      </c>
      <c r="V4" s="9"/>
      <c r="W4" s="14"/>
      <c r="X4" s="14"/>
      <c r="Y4" s="7"/>
      <c r="Z4" s="3"/>
    </row>
    <row r="5" ht="15.75" customHeight="1">
      <c r="A5" s="15"/>
      <c r="B5" s="16" t="s">
        <v>8</v>
      </c>
      <c r="C5" s="17"/>
      <c r="D5" s="17"/>
      <c r="E5" s="17"/>
      <c r="F5" s="17"/>
      <c r="G5" s="18"/>
      <c r="H5" s="19"/>
      <c r="I5" s="19"/>
      <c r="J5" s="19"/>
      <c r="K5" s="19"/>
      <c r="L5" s="20" t="s">
        <v>9</v>
      </c>
      <c r="M5" s="21"/>
      <c r="N5" s="21"/>
      <c r="O5" s="22"/>
      <c r="P5" s="23" t="s">
        <v>10</v>
      </c>
      <c r="Q5" s="17"/>
      <c r="R5" s="17"/>
      <c r="S5" s="17"/>
      <c r="T5" s="17"/>
      <c r="U5" s="17"/>
      <c r="V5" s="18"/>
      <c r="W5" s="24"/>
      <c r="X5" s="24"/>
      <c r="Y5" s="25"/>
      <c r="Z5" s="26"/>
    </row>
    <row r="6" ht="15.75" customHeight="1">
      <c r="A6" s="27"/>
      <c r="B6" s="6" t="s">
        <v>11</v>
      </c>
      <c r="E6" s="6"/>
      <c r="F6" s="6"/>
      <c r="G6" s="28" t="s">
        <v>12</v>
      </c>
      <c r="H6" s="29" t="s">
        <v>11</v>
      </c>
      <c r="I6" s="30" t="s">
        <v>13</v>
      </c>
      <c r="J6" s="30" t="s">
        <v>14</v>
      </c>
      <c r="K6" s="29"/>
      <c r="L6" s="31"/>
      <c r="O6" s="32"/>
      <c r="P6" s="33" t="s">
        <v>15</v>
      </c>
      <c r="Q6" s="34" t="s">
        <v>16</v>
      </c>
      <c r="R6" s="35" t="s">
        <v>17</v>
      </c>
      <c r="S6" s="34" t="s">
        <v>16</v>
      </c>
      <c r="T6" s="35" t="s">
        <v>17</v>
      </c>
      <c r="U6" s="33" t="s">
        <v>18</v>
      </c>
      <c r="V6" s="33" t="s">
        <v>19</v>
      </c>
      <c r="W6" s="36"/>
      <c r="X6" s="37"/>
      <c r="Y6" s="27"/>
      <c r="Z6" s="27"/>
    </row>
    <row r="7" ht="15.75" customHeight="1">
      <c r="A7" s="27"/>
      <c r="B7" s="38" t="s">
        <v>20</v>
      </c>
      <c r="C7" s="38" t="s">
        <v>20</v>
      </c>
      <c r="D7" s="39" t="s">
        <v>21</v>
      </c>
      <c r="E7" s="29" t="s">
        <v>22</v>
      </c>
      <c r="F7" s="29" t="s">
        <v>22</v>
      </c>
      <c r="G7" s="28" t="s">
        <v>23</v>
      </c>
      <c r="H7" s="40" t="s">
        <v>24</v>
      </c>
      <c r="I7" s="41" t="s">
        <v>23</v>
      </c>
      <c r="J7" s="41" t="s">
        <v>23</v>
      </c>
      <c r="K7" s="34" t="s">
        <v>16</v>
      </c>
      <c r="L7" s="31"/>
      <c r="O7" s="32"/>
      <c r="P7" s="27"/>
      <c r="Q7" s="42" t="s">
        <v>25</v>
      </c>
      <c r="R7" s="43"/>
      <c r="S7" s="42" t="s">
        <v>26</v>
      </c>
      <c r="T7" s="43"/>
      <c r="U7" s="27"/>
      <c r="V7" s="27"/>
      <c r="W7" s="44" t="s">
        <v>27</v>
      </c>
      <c r="X7" s="45" t="s">
        <v>28</v>
      </c>
      <c r="Y7" s="27"/>
      <c r="Z7" s="27"/>
    </row>
    <row r="8" ht="9.0" customHeight="1">
      <c r="A8" s="46"/>
      <c r="B8" s="40" t="s">
        <v>29</v>
      </c>
      <c r="C8" s="40" t="s">
        <v>30</v>
      </c>
      <c r="D8" s="40" t="s">
        <v>31</v>
      </c>
      <c r="E8" s="40" t="s">
        <v>32</v>
      </c>
      <c r="F8" s="40" t="s">
        <v>33</v>
      </c>
      <c r="G8" s="28" t="s">
        <v>34</v>
      </c>
      <c r="H8" s="40"/>
      <c r="I8" s="41" t="s">
        <v>34</v>
      </c>
      <c r="J8" s="41" t="s">
        <v>33</v>
      </c>
      <c r="K8" s="42" t="s">
        <v>25</v>
      </c>
      <c r="L8" s="47"/>
      <c r="M8" s="9"/>
      <c r="N8" s="9"/>
      <c r="O8" s="48"/>
      <c r="P8" s="46"/>
      <c r="Q8" s="49"/>
      <c r="R8" s="49"/>
      <c r="S8" s="49"/>
      <c r="T8" s="49"/>
      <c r="U8" s="46"/>
      <c r="V8" s="46"/>
      <c r="W8" s="50">
        <v>44207.0</v>
      </c>
      <c r="X8" s="51"/>
      <c r="Y8" s="46"/>
      <c r="Z8" s="27"/>
    </row>
    <row r="9" ht="12.0" customHeight="1">
      <c r="A9" s="49">
        <v>1.0</v>
      </c>
      <c r="B9" s="52"/>
      <c r="C9" s="52"/>
      <c r="D9" s="52"/>
      <c r="E9" s="52"/>
      <c r="F9" s="53"/>
      <c r="G9" s="52"/>
      <c r="H9" s="52"/>
      <c r="I9" s="52"/>
      <c r="J9" s="52"/>
      <c r="K9" s="52"/>
      <c r="L9" s="49">
        <v>1.0</v>
      </c>
      <c r="M9" s="54" t="s">
        <v>35</v>
      </c>
      <c r="N9" s="17"/>
      <c r="O9" s="18"/>
      <c r="P9" s="49"/>
      <c r="Q9" s="49"/>
      <c r="R9" s="49"/>
      <c r="S9" s="49"/>
      <c r="T9" s="49"/>
      <c r="U9" s="49"/>
      <c r="V9" s="49"/>
      <c r="W9" s="49"/>
      <c r="X9" s="49"/>
      <c r="Y9" s="49">
        <v>1.0</v>
      </c>
      <c r="Z9" s="55"/>
    </row>
    <row r="10" ht="12.0" customHeight="1">
      <c r="A10" s="49">
        <v>2.0</v>
      </c>
      <c r="B10" s="56"/>
      <c r="C10" s="56"/>
      <c r="D10" s="56"/>
      <c r="E10" s="56"/>
      <c r="F10" s="57"/>
      <c r="G10" s="58"/>
      <c r="H10" s="56"/>
      <c r="I10" s="59"/>
      <c r="J10" s="59"/>
      <c r="K10" s="56"/>
      <c r="L10" s="49">
        <v>2.0</v>
      </c>
      <c r="M10" s="60" t="s">
        <v>36</v>
      </c>
      <c r="N10" s="17"/>
      <c r="O10" s="18"/>
      <c r="P10" s="56"/>
      <c r="Q10" s="61"/>
      <c r="R10" s="61"/>
      <c r="S10" s="61"/>
      <c r="T10" s="61"/>
      <c r="U10" s="56"/>
      <c r="V10" s="56"/>
      <c r="W10" s="62"/>
      <c r="X10" s="56"/>
      <c r="Y10" s="49">
        <v>2.0</v>
      </c>
      <c r="Z10" s="55"/>
    </row>
    <row r="11" ht="12.0" customHeight="1">
      <c r="A11" s="49">
        <v>3.0</v>
      </c>
      <c r="B11" s="56">
        <v>148801.0</v>
      </c>
      <c r="C11" s="56">
        <v>202559.0</v>
      </c>
      <c r="D11" s="56">
        <v>202800.0</v>
      </c>
      <c r="E11" s="56">
        <v>186611.0</v>
      </c>
      <c r="F11" s="56">
        <v>183501.0</v>
      </c>
      <c r="G11" s="58">
        <v>175000.0</v>
      </c>
      <c r="H11" s="56">
        <v>195672.0</v>
      </c>
      <c r="I11" s="59">
        <v>196000.0</v>
      </c>
      <c r="J11" s="59"/>
      <c r="K11" s="63">
        <f>SUM(I11-G11)</f>
        <v>21000</v>
      </c>
      <c r="L11" s="64">
        <v>3.0</v>
      </c>
      <c r="M11" s="60" t="s">
        <v>37</v>
      </c>
      <c r="N11" s="17"/>
      <c r="O11" s="18"/>
      <c r="P11" s="56">
        <v>200000.0</v>
      </c>
      <c r="Q11" s="65">
        <f>SUM(P11-G11)</f>
        <v>25000</v>
      </c>
      <c r="R11" s="66">
        <f>SUM(P11-G11)/G11</f>
        <v>0.1428571429</v>
      </c>
      <c r="S11" s="65"/>
      <c r="T11" s="66"/>
      <c r="U11" s="56"/>
      <c r="V11" s="56"/>
      <c r="W11" s="62"/>
      <c r="X11" s="56">
        <f>SUM(W11-V11)</f>
        <v>0</v>
      </c>
      <c r="Y11" s="49">
        <v>3.0</v>
      </c>
      <c r="Z11" s="55"/>
    </row>
    <row r="12" ht="12.0" customHeight="1">
      <c r="A12" s="49">
        <v>4.0</v>
      </c>
      <c r="B12" s="56"/>
      <c r="C12" s="56"/>
      <c r="D12" s="56"/>
      <c r="E12" s="56"/>
      <c r="F12" s="56"/>
      <c r="G12" s="58"/>
      <c r="H12" s="56"/>
      <c r="I12" s="59"/>
      <c r="J12" s="59"/>
      <c r="K12" s="67"/>
      <c r="L12" s="49">
        <v>4.0</v>
      </c>
      <c r="M12" s="60" t="s">
        <v>38</v>
      </c>
      <c r="N12" s="17"/>
      <c r="O12" s="18"/>
      <c r="P12" s="56"/>
      <c r="Q12" s="68"/>
      <c r="R12" s="68"/>
      <c r="S12" s="68"/>
      <c r="T12" s="68"/>
      <c r="U12" s="56"/>
      <c r="V12" s="56"/>
      <c r="W12" s="62"/>
      <c r="X12" s="56"/>
      <c r="Y12" s="49">
        <v>4.0</v>
      </c>
      <c r="Z12" s="69"/>
    </row>
    <row r="13" ht="12.0" customHeight="1">
      <c r="A13" s="49">
        <v>5.0</v>
      </c>
      <c r="B13" s="56">
        <v>0.0</v>
      </c>
      <c r="C13" s="56">
        <v>0.0</v>
      </c>
      <c r="D13" s="56">
        <v>0.0</v>
      </c>
      <c r="E13" s="56">
        <v>0.0</v>
      </c>
      <c r="F13" s="56">
        <v>0.0</v>
      </c>
      <c r="G13" s="58">
        <v>0.0</v>
      </c>
      <c r="H13" s="70">
        <v>693.0</v>
      </c>
      <c r="I13" s="59">
        <v>0.0</v>
      </c>
      <c r="J13" s="59"/>
      <c r="K13" s="63">
        <f t="shared" ref="K13:K14" si="1">SUM(I13-G13)</f>
        <v>0</v>
      </c>
      <c r="L13" s="71">
        <v>5.0</v>
      </c>
      <c r="M13" s="60" t="s">
        <v>39</v>
      </c>
      <c r="N13" s="17"/>
      <c r="O13" s="18"/>
      <c r="P13" s="70">
        <v>5000.0</v>
      </c>
      <c r="Q13" s="65">
        <f t="shared" ref="Q13:Q14" si="2">SUM(P13-G13)</f>
        <v>5000</v>
      </c>
      <c r="R13" s="66"/>
      <c r="S13" s="65">
        <f>SUM(P13-I13)</f>
        <v>5000</v>
      </c>
      <c r="T13" s="66" t="str">
        <f>SUM(P13-I13)/I13</f>
        <v>#DIV/0!</v>
      </c>
      <c r="U13" s="56">
        <v>0.0</v>
      </c>
      <c r="V13" s="56">
        <v>0.0</v>
      </c>
      <c r="W13" s="62">
        <v>0.0</v>
      </c>
      <c r="X13" s="56">
        <f t="shared" ref="X13:X14" si="3">SUM(W13-V13)</f>
        <v>0</v>
      </c>
      <c r="Y13" s="49">
        <v>5.0</v>
      </c>
      <c r="Z13" s="55"/>
    </row>
    <row r="14" ht="12.0" customHeight="1">
      <c r="A14" s="49">
        <v>6.0</v>
      </c>
      <c r="B14" s="56">
        <v>203697.0</v>
      </c>
      <c r="C14" s="56">
        <v>203300.0</v>
      </c>
      <c r="D14" s="56">
        <v>217125.0</v>
      </c>
      <c r="E14" s="56">
        <v>221836.0</v>
      </c>
      <c r="F14" s="56">
        <v>227556.0</v>
      </c>
      <c r="G14" s="58">
        <v>245000.0</v>
      </c>
      <c r="H14" s="56">
        <v>246892.0</v>
      </c>
      <c r="I14" s="58">
        <v>250000.0</v>
      </c>
      <c r="J14" s="59"/>
      <c r="K14" s="63">
        <f t="shared" si="1"/>
        <v>5000</v>
      </c>
      <c r="L14" s="72">
        <v>6.0</v>
      </c>
      <c r="M14" s="60" t="s">
        <v>40</v>
      </c>
      <c r="N14" s="73"/>
      <c r="O14" s="74"/>
      <c r="P14" s="56">
        <v>263000.0</v>
      </c>
      <c r="Q14" s="65">
        <f t="shared" si="2"/>
        <v>18000</v>
      </c>
      <c r="R14" s="66"/>
      <c r="S14" s="65"/>
      <c r="T14" s="66"/>
      <c r="U14" s="56"/>
      <c r="V14" s="56"/>
      <c r="W14" s="62"/>
      <c r="X14" s="56">
        <f t="shared" si="3"/>
        <v>0</v>
      </c>
      <c r="Y14" s="49">
        <v>6.0</v>
      </c>
      <c r="Z14" s="55"/>
    </row>
    <row r="15" ht="12.0" customHeight="1">
      <c r="A15" s="49">
        <v>7.0</v>
      </c>
      <c r="B15" s="56"/>
      <c r="C15" s="56"/>
      <c r="D15" s="56"/>
      <c r="E15" s="56"/>
      <c r="F15" s="56"/>
      <c r="G15" s="58"/>
      <c r="H15" s="56"/>
      <c r="I15" s="59"/>
      <c r="J15" s="59"/>
      <c r="K15" s="67"/>
      <c r="L15" s="49">
        <v>7.0</v>
      </c>
      <c r="M15" s="60" t="s">
        <v>41</v>
      </c>
      <c r="N15" s="17"/>
      <c r="O15" s="18"/>
      <c r="P15" s="56"/>
      <c r="Q15" s="56"/>
      <c r="R15" s="56"/>
      <c r="S15" s="56"/>
      <c r="T15" s="56"/>
      <c r="U15" s="56"/>
      <c r="V15" s="56"/>
      <c r="W15" s="62"/>
      <c r="X15" s="56"/>
      <c r="Y15" s="49">
        <v>7.0</v>
      </c>
      <c r="Z15" s="55"/>
    </row>
    <row r="16" ht="12.0" customHeight="1">
      <c r="A16" s="49">
        <v>8.0</v>
      </c>
      <c r="B16" s="56">
        <v>45242.0</v>
      </c>
      <c r="C16" s="56">
        <v>58300.0</v>
      </c>
      <c r="D16" s="56">
        <v>58300.0</v>
      </c>
      <c r="E16" s="56">
        <v>61101.0</v>
      </c>
      <c r="F16" s="56">
        <v>60950.0</v>
      </c>
      <c r="G16" s="58">
        <v>64700.0</v>
      </c>
      <c r="H16" s="56">
        <v>0.0</v>
      </c>
      <c r="I16" s="58">
        <v>64700.0</v>
      </c>
      <c r="J16" s="59"/>
      <c r="K16" s="63">
        <f t="shared" ref="K16:K17" si="4">SUM(I16-G16)</f>
        <v>0</v>
      </c>
      <c r="L16" s="75">
        <v>8.0</v>
      </c>
      <c r="M16" s="60" t="s">
        <v>42</v>
      </c>
      <c r="N16" s="17"/>
      <c r="O16" s="18"/>
      <c r="P16" s="76">
        <v>68000.0</v>
      </c>
      <c r="Q16" s="65">
        <f t="shared" ref="Q16:Q17" si="5">SUM(P16-G16)</f>
        <v>3300</v>
      </c>
      <c r="R16" s="77">
        <f>SUM(P16-G16)/G16</f>
        <v>0.05100463679</v>
      </c>
      <c r="S16" s="65"/>
      <c r="T16" s="66"/>
      <c r="U16" s="56"/>
      <c r="V16" s="56"/>
      <c r="W16" s="62"/>
      <c r="X16" s="56">
        <f t="shared" ref="X16:X17" si="6">SUM(W16-V16)</f>
        <v>0</v>
      </c>
      <c r="Y16" s="49">
        <v>8.0</v>
      </c>
      <c r="Z16" s="69"/>
    </row>
    <row r="17" ht="12.0" customHeight="1">
      <c r="A17" s="49">
        <v>9.0</v>
      </c>
      <c r="B17" s="56">
        <v>1580.0</v>
      </c>
      <c r="C17" s="56">
        <v>1668.0</v>
      </c>
      <c r="D17" s="56">
        <v>3597.0</v>
      </c>
      <c r="E17" s="56">
        <v>1195.0</v>
      </c>
      <c r="F17" s="56">
        <v>2529.0</v>
      </c>
      <c r="G17" s="58">
        <v>3500.0</v>
      </c>
      <c r="H17" s="70">
        <v>303.0</v>
      </c>
      <c r="I17" s="58">
        <v>3500.0</v>
      </c>
      <c r="J17" s="59"/>
      <c r="K17" s="63">
        <f t="shared" si="4"/>
        <v>0</v>
      </c>
      <c r="L17" s="71">
        <v>9.0</v>
      </c>
      <c r="M17" s="60" t="s">
        <v>43</v>
      </c>
      <c r="N17" s="17"/>
      <c r="O17" s="18"/>
      <c r="P17" s="56">
        <v>3500.0</v>
      </c>
      <c r="Q17" s="65">
        <f t="shared" si="5"/>
        <v>0</v>
      </c>
      <c r="R17" s="66"/>
      <c r="S17" s="65"/>
      <c r="T17" s="66"/>
      <c r="U17" s="56"/>
      <c r="V17" s="56"/>
      <c r="W17" s="62"/>
      <c r="X17" s="56">
        <f t="shared" si="6"/>
        <v>0</v>
      </c>
      <c r="Y17" s="49">
        <v>9.0</v>
      </c>
      <c r="Z17" s="55"/>
    </row>
    <row r="18" ht="12.0" customHeight="1">
      <c r="A18" s="49">
        <v>10.0</v>
      </c>
      <c r="B18" s="56"/>
      <c r="C18" s="56"/>
      <c r="D18" s="56"/>
      <c r="E18" s="56"/>
      <c r="F18" s="56"/>
      <c r="G18" s="58"/>
      <c r="H18" s="56"/>
      <c r="I18" s="59"/>
      <c r="J18" s="59"/>
      <c r="K18" s="67"/>
      <c r="L18" s="49">
        <v>10.0</v>
      </c>
      <c r="M18" s="60" t="s">
        <v>44</v>
      </c>
      <c r="N18" s="73"/>
      <c r="O18" s="74"/>
      <c r="P18" s="56"/>
      <c r="Q18" s="68"/>
      <c r="R18" s="68"/>
      <c r="S18" s="68"/>
      <c r="T18" s="68"/>
      <c r="U18" s="56"/>
      <c r="V18" s="56"/>
      <c r="W18" s="62"/>
      <c r="X18" s="56"/>
      <c r="Y18" s="49">
        <v>10.0</v>
      </c>
      <c r="Z18" s="55"/>
    </row>
    <row r="19" ht="12.0" customHeight="1">
      <c r="A19" s="49">
        <v>11.0</v>
      </c>
      <c r="B19" s="61"/>
      <c r="C19" s="61"/>
      <c r="D19" s="61"/>
      <c r="E19" s="61"/>
      <c r="F19" s="61"/>
      <c r="G19" s="78"/>
      <c r="H19" s="61"/>
      <c r="I19" s="79"/>
      <c r="J19" s="79"/>
      <c r="K19" s="67"/>
      <c r="L19" s="49">
        <v>11.0</v>
      </c>
      <c r="M19" s="60"/>
      <c r="N19" s="17"/>
      <c r="O19" s="18"/>
      <c r="P19" s="61"/>
      <c r="Q19" s="56"/>
      <c r="R19" s="56"/>
      <c r="S19" s="56"/>
      <c r="T19" s="56"/>
      <c r="U19" s="61"/>
      <c r="V19" s="61"/>
      <c r="W19" s="80"/>
      <c r="X19" s="61"/>
      <c r="Y19" s="49">
        <v>11.0</v>
      </c>
      <c r="Z19" s="55"/>
    </row>
    <row r="20" ht="12.0" customHeight="1">
      <c r="A20" s="49">
        <v>12.0</v>
      </c>
      <c r="B20" s="81">
        <f t="shared" ref="B20:F20" si="7">SUM(B11:B19)</f>
        <v>399320</v>
      </c>
      <c r="C20" s="81">
        <f t="shared" si="7"/>
        <v>465827</v>
      </c>
      <c r="D20" s="81">
        <f t="shared" si="7"/>
        <v>481822</v>
      </c>
      <c r="E20" s="81">
        <f t="shared" si="7"/>
        <v>470743</v>
      </c>
      <c r="F20" s="81">
        <f t="shared" si="7"/>
        <v>474536</v>
      </c>
      <c r="G20" s="82">
        <f t="shared" ref="G20:J20" si="8">SUM(G10:G19)</f>
        <v>488200</v>
      </c>
      <c r="H20" s="81">
        <f t="shared" si="8"/>
        <v>443560</v>
      </c>
      <c r="I20" s="83">
        <f t="shared" si="8"/>
        <v>514200</v>
      </c>
      <c r="J20" s="83">
        <f t="shared" si="8"/>
        <v>0</v>
      </c>
      <c r="K20" s="63">
        <f>SUM(I20-G20)</f>
        <v>26000</v>
      </c>
      <c r="L20" s="49">
        <v>12.0</v>
      </c>
      <c r="M20" s="60" t="s">
        <v>45</v>
      </c>
      <c r="N20" s="17"/>
      <c r="O20" s="18"/>
      <c r="P20" s="81">
        <f>SUM(P10:P19)</f>
        <v>539500</v>
      </c>
      <c r="Q20" s="84">
        <f>SUM(P20-G20)</f>
        <v>51300</v>
      </c>
      <c r="R20" s="85">
        <f>SUM(P20-G20)/G20</f>
        <v>0.1050798853</v>
      </c>
      <c r="S20" s="86">
        <f>SUM(P20-I20)</f>
        <v>25300</v>
      </c>
      <c r="T20" s="87">
        <f>SUM(P20-I20)/I20</f>
        <v>0.04920264489</v>
      </c>
      <c r="U20" s="81">
        <f t="shared" ref="U20:W20" si="9">SUM(U10:U19)</f>
        <v>0</v>
      </c>
      <c r="V20" s="81">
        <f t="shared" si="9"/>
        <v>0</v>
      </c>
      <c r="W20" s="88">
        <f t="shared" si="9"/>
        <v>0</v>
      </c>
      <c r="X20" s="68">
        <f>SUM(W20-V20)</f>
        <v>0</v>
      </c>
      <c r="Y20" s="49">
        <v>12.0</v>
      </c>
      <c r="Z20" s="55"/>
    </row>
    <row r="21" ht="12.0" customHeight="1">
      <c r="A21" s="49">
        <v>13.0</v>
      </c>
      <c r="B21" s="56"/>
      <c r="C21" s="56"/>
      <c r="D21" s="56"/>
      <c r="E21" s="56"/>
      <c r="F21" s="56"/>
      <c r="G21" s="58"/>
      <c r="H21" s="56"/>
      <c r="I21" s="59"/>
      <c r="J21" s="59"/>
      <c r="K21" s="67"/>
      <c r="L21" s="49">
        <v>13.0</v>
      </c>
      <c r="M21" s="60" t="s">
        <v>46</v>
      </c>
      <c r="N21" s="17"/>
      <c r="O21" s="18"/>
      <c r="P21" s="56"/>
      <c r="Q21" s="56"/>
      <c r="R21" s="56"/>
      <c r="S21" s="56"/>
      <c r="T21" s="56"/>
      <c r="U21" s="56"/>
      <c r="V21" s="56"/>
      <c r="W21" s="62"/>
      <c r="X21" s="56"/>
      <c r="Y21" s="49">
        <v>13.0</v>
      </c>
      <c r="Z21" s="55"/>
    </row>
    <row r="22" ht="12.0" customHeight="1">
      <c r="A22" s="49">
        <v>14.0</v>
      </c>
      <c r="B22" s="61" t="s">
        <v>47</v>
      </c>
      <c r="C22" s="61"/>
      <c r="D22" s="61"/>
      <c r="E22" s="61"/>
      <c r="F22" s="61"/>
      <c r="G22" s="61"/>
      <c r="H22" s="61"/>
      <c r="I22" s="61"/>
      <c r="J22" s="61"/>
      <c r="K22" s="89"/>
      <c r="L22" s="49">
        <v>14.0</v>
      </c>
      <c r="M22" s="90" t="s">
        <v>48</v>
      </c>
      <c r="N22" s="91"/>
      <c r="O22" s="92"/>
      <c r="P22" s="49"/>
      <c r="Q22" s="61"/>
      <c r="R22" s="61"/>
      <c r="S22" s="61"/>
      <c r="T22" s="61"/>
      <c r="U22" s="61"/>
      <c r="V22" s="61"/>
      <c r="W22" s="61"/>
      <c r="X22" s="61"/>
      <c r="Y22" s="49">
        <v>14.0</v>
      </c>
      <c r="Z22" s="55"/>
    </row>
    <row r="23" ht="13.5" customHeight="1">
      <c r="A23" s="93">
        <v>15.0</v>
      </c>
      <c r="B23" s="94">
        <f t="shared" ref="B23:J23" si="10">SUM(B20:B22)</f>
        <v>399320</v>
      </c>
      <c r="C23" s="94">
        <f t="shared" si="10"/>
        <v>465827</v>
      </c>
      <c r="D23" s="94">
        <f t="shared" si="10"/>
        <v>481822</v>
      </c>
      <c r="E23" s="94">
        <f t="shared" si="10"/>
        <v>470743</v>
      </c>
      <c r="F23" s="94">
        <f t="shared" si="10"/>
        <v>474536</v>
      </c>
      <c r="G23" s="95">
        <f t="shared" si="10"/>
        <v>488200</v>
      </c>
      <c r="H23" s="94">
        <f t="shared" si="10"/>
        <v>443560</v>
      </c>
      <c r="I23" s="96">
        <f t="shared" si="10"/>
        <v>514200</v>
      </c>
      <c r="J23" s="96">
        <f t="shared" si="10"/>
        <v>0</v>
      </c>
      <c r="K23" s="63">
        <f>SUM(I23-G23)</f>
        <v>26000</v>
      </c>
      <c r="L23" s="93">
        <v>15.0</v>
      </c>
      <c r="M23" s="97" t="s">
        <v>49</v>
      </c>
      <c r="N23" s="98"/>
      <c r="O23" s="99"/>
      <c r="P23" s="94">
        <f>SUM(P20:P22)</f>
        <v>539500</v>
      </c>
      <c r="Q23" s="86">
        <f>SUM(P23-G23)</f>
        <v>51300</v>
      </c>
      <c r="R23" s="87">
        <f>SUM(P23-G23)/G23</f>
        <v>0.1050798853</v>
      </c>
      <c r="S23" s="86">
        <f>SUM(P23-I23)</f>
        <v>25300</v>
      </c>
      <c r="T23" s="87">
        <f>SUM(P23-I23)/I23</f>
        <v>0.04920264489</v>
      </c>
      <c r="U23" s="94">
        <f t="shared" ref="U23:W23" si="11">SUM(U20:U22)</f>
        <v>0</v>
      </c>
      <c r="V23" s="94">
        <f t="shared" si="11"/>
        <v>0</v>
      </c>
      <c r="W23" s="100">
        <f t="shared" si="11"/>
        <v>0</v>
      </c>
      <c r="X23" s="101">
        <f>SUM(W23-V23)</f>
        <v>0</v>
      </c>
      <c r="Y23" s="93">
        <v>15.0</v>
      </c>
      <c r="Z23" s="102"/>
    </row>
    <row r="24" ht="12.0" customHeight="1">
      <c r="A24" s="103">
        <v>16.0</v>
      </c>
      <c r="B24" s="68"/>
      <c r="C24" s="68"/>
      <c r="D24" s="68"/>
      <c r="E24" s="68"/>
      <c r="F24" s="68"/>
      <c r="G24" s="68"/>
      <c r="H24" s="68"/>
      <c r="I24" s="68"/>
      <c r="J24" s="68"/>
      <c r="K24" s="104"/>
      <c r="L24" s="103">
        <v>16.0</v>
      </c>
      <c r="M24" s="105" t="s">
        <v>50</v>
      </c>
      <c r="N24" s="106"/>
      <c r="O24" s="107"/>
      <c r="P24" s="68"/>
      <c r="Q24" s="68"/>
      <c r="R24" s="68"/>
      <c r="S24" s="68"/>
      <c r="T24" s="68"/>
      <c r="U24" s="68"/>
      <c r="V24" s="68"/>
      <c r="W24" s="68"/>
      <c r="X24" s="68"/>
      <c r="Y24" s="103">
        <v>16.0</v>
      </c>
      <c r="Z24" s="55"/>
    </row>
    <row r="25" ht="22.5" customHeight="1">
      <c r="A25" s="49">
        <v>17.0</v>
      </c>
      <c r="B25" s="56"/>
      <c r="C25" s="56"/>
      <c r="D25" s="56"/>
      <c r="E25" s="56"/>
      <c r="F25" s="56"/>
      <c r="G25" s="58"/>
      <c r="H25" s="56"/>
      <c r="I25" s="59"/>
      <c r="J25" s="59"/>
      <c r="K25" s="67"/>
      <c r="L25" s="49">
        <v>17.0</v>
      </c>
      <c r="M25" s="108" t="s">
        <v>51</v>
      </c>
      <c r="N25" s="108" t="s">
        <v>52</v>
      </c>
      <c r="O25" s="108" t="s">
        <v>53</v>
      </c>
      <c r="P25" s="56"/>
      <c r="Q25" s="56"/>
      <c r="R25" s="56"/>
      <c r="S25" s="56"/>
      <c r="T25" s="56"/>
      <c r="U25" s="56"/>
      <c r="V25" s="56"/>
      <c r="W25" s="62"/>
      <c r="X25" s="56"/>
      <c r="Y25" s="49">
        <v>17.0</v>
      </c>
      <c r="Z25" s="69"/>
    </row>
    <row r="26" ht="12.75" customHeight="1">
      <c r="A26" s="49">
        <v>18.0</v>
      </c>
      <c r="B26" s="56"/>
      <c r="C26" s="56"/>
      <c r="D26" s="56"/>
      <c r="E26" s="56"/>
      <c r="F26" s="56"/>
      <c r="G26" s="58"/>
      <c r="H26" s="56"/>
      <c r="I26" s="59"/>
      <c r="J26" s="59"/>
      <c r="K26" s="67"/>
      <c r="L26" s="49">
        <v>18.0</v>
      </c>
      <c r="M26" s="109" t="s">
        <v>54</v>
      </c>
      <c r="N26" s="108"/>
      <c r="O26" s="110"/>
      <c r="P26" s="56"/>
      <c r="Q26" s="56"/>
      <c r="R26" s="56"/>
      <c r="S26" s="56"/>
      <c r="T26" s="56"/>
      <c r="U26" s="56"/>
      <c r="V26" s="56"/>
      <c r="W26" s="62"/>
      <c r="X26" s="56"/>
      <c r="Y26" s="49">
        <v>18.0</v>
      </c>
      <c r="Z26" s="69"/>
    </row>
    <row r="27" ht="12.0" customHeight="1">
      <c r="A27" s="49">
        <v>19.0</v>
      </c>
      <c r="B27" s="56">
        <v>56730.0</v>
      </c>
      <c r="C27" s="56">
        <v>59118.0</v>
      </c>
      <c r="D27" s="56">
        <v>67037.0</v>
      </c>
      <c r="E27" s="56">
        <v>67397.0</v>
      </c>
      <c r="F27" s="56">
        <v>67689.0</v>
      </c>
      <c r="G27" s="58">
        <v>80500.0</v>
      </c>
      <c r="H27" s="70">
        <v>60681.0</v>
      </c>
      <c r="I27" s="59">
        <v>80500.0</v>
      </c>
      <c r="J27" s="59"/>
      <c r="K27" s="63">
        <f t="shared" ref="K27:K29" si="12">SUM(I27-G27)</f>
        <v>0</v>
      </c>
      <c r="L27" s="49">
        <v>19.0</v>
      </c>
      <c r="M27" s="52" t="s">
        <v>55</v>
      </c>
      <c r="N27" s="52" t="s">
        <v>56</v>
      </c>
      <c r="O27" s="111" t="s">
        <v>57</v>
      </c>
      <c r="P27" s="70">
        <v>77000.0</v>
      </c>
      <c r="Q27" s="65">
        <f t="shared" ref="Q27:Q29" si="13">SUM(P27-G27)</f>
        <v>-3500</v>
      </c>
      <c r="R27" s="66">
        <f t="shared" ref="R27:R29" si="14">SUM(P27-G27)/G27</f>
        <v>-0.04347826087</v>
      </c>
      <c r="S27" s="65"/>
      <c r="T27" s="66"/>
      <c r="U27" s="56"/>
      <c r="V27" s="56"/>
      <c r="W27" s="62"/>
      <c r="X27" s="112">
        <f>SUM(W27-V27)</f>
        <v>0</v>
      </c>
      <c r="Y27" s="49">
        <v>19.0</v>
      </c>
      <c r="Z27" s="69"/>
    </row>
    <row r="28" ht="12.0" customHeight="1">
      <c r="A28" s="49">
        <v>20.0</v>
      </c>
      <c r="B28" s="56">
        <v>4936.0</v>
      </c>
      <c r="C28" s="56">
        <v>5857.0</v>
      </c>
      <c r="D28" s="56">
        <v>6050.0</v>
      </c>
      <c r="E28" s="56">
        <v>6319.0</v>
      </c>
      <c r="F28" s="56">
        <v>6547.0</v>
      </c>
      <c r="G28" s="58">
        <v>6955.0</v>
      </c>
      <c r="H28" s="70">
        <v>5920.0</v>
      </c>
      <c r="I28" s="59">
        <v>6955.0</v>
      </c>
      <c r="J28" s="59"/>
      <c r="K28" s="63">
        <f t="shared" si="12"/>
        <v>0</v>
      </c>
      <c r="L28" s="49">
        <v>20.0</v>
      </c>
      <c r="M28" s="52" t="s">
        <v>55</v>
      </c>
      <c r="N28" s="52" t="s">
        <v>56</v>
      </c>
      <c r="O28" s="111" t="s">
        <v>58</v>
      </c>
      <c r="P28" s="61">
        <v>7325.0</v>
      </c>
      <c r="Q28" s="65">
        <f t="shared" si="13"/>
        <v>370</v>
      </c>
      <c r="R28" s="66">
        <f t="shared" si="14"/>
        <v>0.05319913731</v>
      </c>
      <c r="S28" s="65"/>
      <c r="T28" s="66"/>
      <c r="U28" s="61"/>
      <c r="V28" s="61"/>
      <c r="W28" s="80"/>
      <c r="X28" s="61">
        <v>0.0</v>
      </c>
      <c r="Y28" s="49">
        <v>20.0</v>
      </c>
      <c r="Z28" s="69"/>
    </row>
    <row r="29" ht="12.0" customHeight="1">
      <c r="A29" s="49">
        <v>21.0</v>
      </c>
      <c r="B29" s="113">
        <f t="shared" ref="B29:J29" si="15">SUM(B27:B28)</f>
        <v>61666</v>
      </c>
      <c r="C29" s="113">
        <f t="shared" si="15"/>
        <v>64975</v>
      </c>
      <c r="D29" s="113">
        <f t="shared" si="15"/>
        <v>73087</v>
      </c>
      <c r="E29" s="113">
        <f t="shared" si="15"/>
        <v>73716</v>
      </c>
      <c r="F29" s="113">
        <f t="shared" si="15"/>
        <v>74236</v>
      </c>
      <c r="G29" s="114">
        <f t="shared" si="15"/>
        <v>87455</v>
      </c>
      <c r="H29" s="113">
        <f t="shared" si="15"/>
        <v>66601</v>
      </c>
      <c r="I29" s="115">
        <f t="shared" si="15"/>
        <v>87455</v>
      </c>
      <c r="J29" s="115">
        <f t="shared" si="15"/>
        <v>0</v>
      </c>
      <c r="K29" s="63">
        <f t="shared" si="12"/>
        <v>0</v>
      </c>
      <c r="L29" s="49">
        <v>21.0</v>
      </c>
      <c r="M29" s="52"/>
      <c r="N29" s="52"/>
      <c r="O29" s="116" t="s">
        <v>59</v>
      </c>
      <c r="P29" s="117">
        <f>SUM(P27:P28)</f>
        <v>84325</v>
      </c>
      <c r="Q29" s="86">
        <f t="shared" si="13"/>
        <v>-3130</v>
      </c>
      <c r="R29" s="87">
        <f t="shared" si="14"/>
        <v>-0.03578983477</v>
      </c>
      <c r="S29" s="86">
        <f>SUM(P29-I29)</f>
        <v>-3130</v>
      </c>
      <c r="T29" s="87">
        <f>SUM(P29-I29)/I29</f>
        <v>-0.03578983477</v>
      </c>
      <c r="U29" s="117">
        <f t="shared" ref="U29:W29" si="16">SUM(U27:U28)</f>
        <v>0</v>
      </c>
      <c r="V29" s="117">
        <f t="shared" si="16"/>
        <v>0</v>
      </c>
      <c r="W29" s="118">
        <f t="shared" si="16"/>
        <v>0</v>
      </c>
      <c r="X29" s="119">
        <v>0.0</v>
      </c>
      <c r="Y29" s="49">
        <v>21.0</v>
      </c>
      <c r="Z29" s="69"/>
    </row>
    <row r="30" ht="12.0" customHeight="1">
      <c r="A30" s="49">
        <v>22.0</v>
      </c>
      <c r="B30" s="56"/>
      <c r="C30" s="56"/>
      <c r="D30" s="56"/>
      <c r="E30" s="56"/>
      <c r="F30" s="56"/>
      <c r="G30" s="58"/>
      <c r="H30" s="56"/>
      <c r="I30" s="59"/>
      <c r="J30" s="59"/>
      <c r="K30" s="67"/>
      <c r="L30" s="49">
        <v>22.0</v>
      </c>
      <c r="M30" s="52"/>
      <c r="N30" s="52"/>
      <c r="O30" s="120"/>
      <c r="P30" s="68"/>
      <c r="Q30" s="56"/>
      <c r="R30" s="56"/>
      <c r="S30" s="56"/>
      <c r="T30" s="56"/>
      <c r="U30" s="68"/>
      <c r="V30" s="68"/>
      <c r="W30" s="121"/>
      <c r="X30" s="68"/>
      <c r="Y30" s="49">
        <v>22.0</v>
      </c>
      <c r="Z30" s="69"/>
    </row>
    <row r="31" ht="12.0" customHeight="1">
      <c r="A31" s="49">
        <v>23.0</v>
      </c>
      <c r="B31" s="56">
        <v>8600.0</v>
      </c>
      <c r="C31" s="56">
        <v>14123.0</v>
      </c>
      <c r="D31" s="56">
        <v>17673.0</v>
      </c>
      <c r="E31" s="56">
        <v>19387.0</v>
      </c>
      <c r="F31" s="56"/>
      <c r="G31" s="58">
        <v>22700.0</v>
      </c>
      <c r="H31" s="70">
        <v>15262.0</v>
      </c>
      <c r="I31" s="59">
        <v>22700.0</v>
      </c>
      <c r="J31" s="59"/>
      <c r="K31" s="63">
        <f t="shared" ref="K31:K39" si="17">SUM(I31-G31)</f>
        <v>0</v>
      </c>
      <c r="L31" s="49">
        <v>23.0</v>
      </c>
      <c r="M31" s="52" t="s">
        <v>55</v>
      </c>
      <c r="N31" s="52" t="s">
        <v>60</v>
      </c>
      <c r="O31" s="111" t="s">
        <v>61</v>
      </c>
      <c r="P31" s="70">
        <v>18100.0</v>
      </c>
      <c r="Q31" s="65">
        <f t="shared" ref="Q31:Q39" si="18">SUM(P31-G31)</f>
        <v>-4600</v>
      </c>
      <c r="R31" s="66">
        <f t="shared" ref="R31:R32" si="19">SUM(P31-G31)/G31</f>
        <v>-0.2026431718</v>
      </c>
      <c r="S31" s="65"/>
      <c r="T31" s="66"/>
      <c r="U31" s="56"/>
      <c r="V31" s="56"/>
      <c r="W31" s="62"/>
      <c r="X31" s="56">
        <f t="shared" ref="X31:X39" si="20">SUM(W31-V31)</f>
        <v>0</v>
      </c>
      <c r="Y31" s="49">
        <v>23.0</v>
      </c>
      <c r="Z31" s="69"/>
    </row>
    <row r="32" ht="12.0" customHeight="1">
      <c r="A32" s="49">
        <v>24.0</v>
      </c>
      <c r="B32" s="56">
        <v>4717.0</v>
      </c>
      <c r="C32" s="56">
        <v>4556.0</v>
      </c>
      <c r="D32" s="56">
        <v>7697.0</v>
      </c>
      <c r="E32" s="56">
        <v>3534.0</v>
      </c>
      <c r="F32" s="56"/>
      <c r="G32" s="58">
        <v>6700.0</v>
      </c>
      <c r="H32" s="70">
        <v>5095.0</v>
      </c>
      <c r="I32" s="59">
        <v>6700.0</v>
      </c>
      <c r="J32" s="122"/>
      <c r="K32" s="63">
        <f t="shared" si="17"/>
        <v>0</v>
      </c>
      <c r="L32" s="49">
        <v>24.0</v>
      </c>
      <c r="M32" s="52" t="s">
        <v>55</v>
      </c>
      <c r="N32" s="52" t="s">
        <v>60</v>
      </c>
      <c r="O32" s="111" t="s">
        <v>62</v>
      </c>
      <c r="P32" s="70">
        <v>6500.0</v>
      </c>
      <c r="Q32" s="65">
        <f t="shared" si="18"/>
        <v>-200</v>
      </c>
      <c r="R32" s="66">
        <f t="shared" si="19"/>
        <v>-0.02985074627</v>
      </c>
      <c r="S32" s="65"/>
      <c r="T32" s="66"/>
      <c r="U32" s="56"/>
      <c r="V32" s="56"/>
      <c r="W32" s="62"/>
      <c r="X32" s="56">
        <f t="shared" si="20"/>
        <v>0</v>
      </c>
      <c r="Y32" s="49">
        <v>24.0</v>
      </c>
      <c r="Z32" s="69"/>
    </row>
    <row r="33" ht="12.0" customHeight="1">
      <c r="A33" s="49">
        <v>25.0</v>
      </c>
      <c r="B33" s="56">
        <v>33.0</v>
      </c>
      <c r="C33" s="56">
        <v>26.0</v>
      </c>
      <c r="D33" s="56">
        <v>22.0</v>
      </c>
      <c r="E33" s="56">
        <v>77.0</v>
      </c>
      <c r="F33" s="56"/>
      <c r="G33" s="58">
        <v>40.0</v>
      </c>
      <c r="H33" s="70">
        <v>17.0</v>
      </c>
      <c r="I33" s="59">
        <v>40.0</v>
      </c>
      <c r="J33" s="59"/>
      <c r="K33" s="63">
        <f t="shared" si="17"/>
        <v>0</v>
      </c>
      <c r="L33" s="49">
        <v>25.0</v>
      </c>
      <c r="M33" s="52" t="s">
        <v>55</v>
      </c>
      <c r="N33" s="52" t="s">
        <v>60</v>
      </c>
      <c r="O33" s="111" t="s">
        <v>63</v>
      </c>
      <c r="P33" s="70">
        <v>200.0</v>
      </c>
      <c r="Q33" s="65">
        <f t="shared" si="18"/>
        <v>160</v>
      </c>
      <c r="R33" s="66"/>
      <c r="S33" s="65"/>
      <c r="T33" s="66"/>
      <c r="U33" s="56"/>
      <c r="V33" s="56"/>
      <c r="W33" s="62"/>
      <c r="X33" s="56">
        <f t="shared" si="20"/>
        <v>0</v>
      </c>
      <c r="Y33" s="49">
        <v>25.0</v>
      </c>
      <c r="Z33" s="69"/>
    </row>
    <row r="34" ht="12.0" customHeight="1">
      <c r="A34" s="49">
        <v>26.0</v>
      </c>
      <c r="B34" s="56">
        <v>7226.0</v>
      </c>
      <c r="C34" s="56">
        <v>7665.0</v>
      </c>
      <c r="D34" s="56">
        <v>8389.0</v>
      </c>
      <c r="E34" s="56">
        <v>0.0</v>
      </c>
      <c r="F34" s="56"/>
      <c r="G34" s="58">
        <v>0.0</v>
      </c>
      <c r="H34" s="56">
        <v>0.0</v>
      </c>
      <c r="I34" s="59">
        <v>0.0</v>
      </c>
      <c r="J34" s="59"/>
      <c r="K34" s="63">
        <f t="shared" si="17"/>
        <v>0</v>
      </c>
      <c r="L34" s="49">
        <v>26.0</v>
      </c>
      <c r="M34" s="52" t="s">
        <v>55</v>
      </c>
      <c r="N34" s="52" t="s">
        <v>60</v>
      </c>
      <c r="O34" s="123" t="s">
        <v>64</v>
      </c>
      <c r="P34" s="56">
        <v>17700.0</v>
      </c>
      <c r="Q34" s="65">
        <f t="shared" si="18"/>
        <v>17700</v>
      </c>
      <c r="R34" s="66"/>
      <c r="S34" s="65"/>
      <c r="T34" s="66"/>
      <c r="U34" s="56"/>
      <c r="V34" s="56"/>
      <c r="W34" s="62"/>
      <c r="X34" s="56">
        <f t="shared" si="20"/>
        <v>0</v>
      </c>
      <c r="Y34" s="49">
        <v>26.0</v>
      </c>
      <c r="Z34" s="69"/>
    </row>
    <row r="35" ht="12.0" customHeight="1">
      <c r="A35" s="49">
        <v>27.0</v>
      </c>
      <c r="B35" s="56">
        <v>57.0</v>
      </c>
      <c r="C35" s="56">
        <v>275.0</v>
      </c>
      <c r="D35" s="56">
        <v>596.0</v>
      </c>
      <c r="E35" s="56">
        <v>0.0</v>
      </c>
      <c r="F35" s="56"/>
      <c r="G35" s="58">
        <v>0.0</v>
      </c>
      <c r="H35" s="70">
        <v>234.0</v>
      </c>
      <c r="I35" s="59">
        <v>250.0</v>
      </c>
      <c r="J35" s="59"/>
      <c r="K35" s="63">
        <f t="shared" si="17"/>
        <v>250</v>
      </c>
      <c r="L35" s="49">
        <v>27.0</v>
      </c>
      <c r="M35" s="52" t="s">
        <v>55</v>
      </c>
      <c r="N35" s="52" t="s">
        <v>60</v>
      </c>
      <c r="O35" s="111" t="s">
        <v>65</v>
      </c>
      <c r="P35" s="70">
        <v>600.0</v>
      </c>
      <c r="Q35" s="65">
        <f t="shared" si="18"/>
        <v>600</v>
      </c>
      <c r="R35" s="66"/>
      <c r="S35" s="65"/>
      <c r="T35" s="66"/>
      <c r="U35" s="56"/>
      <c r="V35" s="56"/>
      <c r="W35" s="62"/>
      <c r="X35" s="56">
        <f t="shared" si="20"/>
        <v>0</v>
      </c>
      <c r="Y35" s="49">
        <v>27.0</v>
      </c>
      <c r="Z35" s="69"/>
    </row>
    <row r="36" ht="12.0" customHeight="1">
      <c r="A36" s="49">
        <v>28.0</v>
      </c>
      <c r="B36" s="56">
        <v>72.0</v>
      </c>
      <c r="C36" s="56">
        <v>95.0</v>
      </c>
      <c r="D36" s="56">
        <v>94.0</v>
      </c>
      <c r="E36" s="56">
        <v>0.0</v>
      </c>
      <c r="F36" s="56"/>
      <c r="G36" s="58">
        <v>0.0</v>
      </c>
      <c r="H36" s="56">
        <v>0.0</v>
      </c>
      <c r="I36" s="59">
        <v>0.0</v>
      </c>
      <c r="J36" s="59"/>
      <c r="K36" s="63">
        <f t="shared" si="17"/>
        <v>0</v>
      </c>
      <c r="L36" s="49">
        <v>28.0</v>
      </c>
      <c r="M36" s="52" t="s">
        <v>55</v>
      </c>
      <c r="N36" s="52" t="s">
        <v>60</v>
      </c>
      <c r="O36" s="111" t="s">
        <v>66</v>
      </c>
      <c r="P36" s="56">
        <v>120.0</v>
      </c>
      <c r="Q36" s="65">
        <f t="shared" si="18"/>
        <v>120</v>
      </c>
      <c r="R36" s="66"/>
      <c r="S36" s="65"/>
      <c r="T36" s="66"/>
      <c r="U36" s="56"/>
      <c r="V36" s="56"/>
      <c r="W36" s="62"/>
      <c r="X36" s="56">
        <f t="shared" si="20"/>
        <v>0</v>
      </c>
      <c r="Y36" s="49">
        <v>28.0</v>
      </c>
      <c r="Z36" s="69"/>
    </row>
    <row r="37" ht="12.0" customHeight="1">
      <c r="A37" s="49">
        <v>29.0</v>
      </c>
      <c r="B37" s="56">
        <v>72.0</v>
      </c>
      <c r="C37" s="56">
        <v>91.0</v>
      </c>
      <c r="D37" s="56">
        <v>93.0</v>
      </c>
      <c r="E37" s="56">
        <v>110.0</v>
      </c>
      <c r="F37" s="56"/>
      <c r="G37" s="58">
        <v>150.0</v>
      </c>
      <c r="H37" s="70">
        <v>83.0</v>
      </c>
      <c r="I37" s="59">
        <v>150.0</v>
      </c>
      <c r="J37" s="59"/>
      <c r="K37" s="63">
        <f t="shared" si="17"/>
        <v>0</v>
      </c>
      <c r="L37" s="49">
        <v>29.0</v>
      </c>
      <c r="M37" s="52" t="s">
        <v>55</v>
      </c>
      <c r="N37" s="52" t="s">
        <v>60</v>
      </c>
      <c r="O37" s="124" t="s">
        <v>67</v>
      </c>
      <c r="P37" s="61">
        <v>150.0</v>
      </c>
      <c r="Q37" s="65">
        <f t="shared" si="18"/>
        <v>0</v>
      </c>
      <c r="R37" s="66"/>
      <c r="S37" s="65"/>
      <c r="T37" s="66"/>
      <c r="U37" s="61"/>
      <c r="V37" s="61"/>
      <c r="W37" s="80"/>
      <c r="X37" s="61">
        <f t="shared" si="20"/>
        <v>0</v>
      </c>
      <c r="Y37" s="49">
        <v>29.0</v>
      </c>
      <c r="Z37" s="69"/>
    </row>
    <row r="38" ht="12.0" customHeight="1">
      <c r="A38" s="49">
        <v>30.0</v>
      </c>
      <c r="B38" s="113">
        <f t="shared" ref="B38:E38" si="21">SUM(B31:B37)</f>
        <v>20777</v>
      </c>
      <c r="C38" s="113">
        <f t="shared" si="21"/>
        <v>26831</v>
      </c>
      <c r="D38" s="113">
        <f t="shared" si="21"/>
        <v>34564</v>
      </c>
      <c r="E38" s="113">
        <f t="shared" si="21"/>
        <v>23108</v>
      </c>
      <c r="F38" s="113">
        <v>24671.0</v>
      </c>
      <c r="G38" s="114">
        <f t="shared" ref="G38:J38" si="22">SUM(G31:G37)</f>
        <v>29590</v>
      </c>
      <c r="H38" s="113">
        <f t="shared" si="22"/>
        <v>20691</v>
      </c>
      <c r="I38" s="115">
        <f t="shared" si="22"/>
        <v>29840</v>
      </c>
      <c r="J38" s="115">
        <f t="shared" si="22"/>
        <v>0</v>
      </c>
      <c r="K38" s="63">
        <f t="shared" si="17"/>
        <v>250</v>
      </c>
      <c r="L38" s="49">
        <v>30.0</v>
      </c>
      <c r="M38" s="52"/>
      <c r="N38" s="52"/>
      <c r="O38" s="125" t="s">
        <v>68</v>
      </c>
      <c r="P38" s="126">
        <f>SUM(P31:P37)</f>
        <v>43370</v>
      </c>
      <c r="Q38" s="86">
        <f t="shared" si="18"/>
        <v>13780</v>
      </c>
      <c r="R38" s="127">
        <f t="shared" ref="R38:R39" si="25">SUM(P38-G38)/G38</f>
        <v>0.4656978709</v>
      </c>
      <c r="S38" s="86">
        <f t="shared" ref="S38:S39" si="26">SUM(P38-I38)</f>
        <v>13530</v>
      </c>
      <c r="T38" s="127">
        <f t="shared" ref="T38:T39" si="27">SUM(P38-I38)/I38</f>
        <v>0.4534182306</v>
      </c>
      <c r="U38" s="126">
        <f t="shared" ref="U38:W38" si="23">SUM(U31:U37)</f>
        <v>0</v>
      </c>
      <c r="V38" s="126">
        <f t="shared" si="23"/>
        <v>0</v>
      </c>
      <c r="W38" s="128">
        <f t="shared" si="23"/>
        <v>0</v>
      </c>
      <c r="X38" s="129">
        <f t="shared" si="20"/>
        <v>0</v>
      </c>
      <c r="Y38" s="49">
        <v>30.0</v>
      </c>
      <c r="Z38" s="69"/>
    </row>
    <row r="39" ht="12.0" customHeight="1">
      <c r="A39" s="49">
        <v>31.0</v>
      </c>
      <c r="B39" s="113">
        <f t="shared" ref="B39:J39" si="24">SUM(B38,B29)</f>
        <v>82443</v>
      </c>
      <c r="C39" s="113">
        <f t="shared" si="24"/>
        <v>91806</v>
      </c>
      <c r="D39" s="113">
        <f t="shared" si="24"/>
        <v>107651</v>
      </c>
      <c r="E39" s="113">
        <f t="shared" si="24"/>
        <v>96824</v>
      </c>
      <c r="F39" s="113">
        <f t="shared" si="24"/>
        <v>98907</v>
      </c>
      <c r="G39" s="114">
        <f t="shared" si="24"/>
        <v>117045</v>
      </c>
      <c r="H39" s="113">
        <f t="shared" si="24"/>
        <v>87292</v>
      </c>
      <c r="I39" s="115">
        <f t="shared" si="24"/>
        <v>117295</v>
      </c>
      <c r="J39" s="115">
        <f t="shared" si="24"/>
        <v>0</v>
      </c>
      <c r="K39" s="63">
        <f t="shared" si="17"/>
        <v>250</v>
      </c>
      <c r="L39" s="49">
        <v>31.0</v>
      </c>
      <c r="M39" s="52"/>
      <c r="N39" s="52"/>
      <c r="O39" s="130" t="s">
        <v>69</v>
      </c>
      <c r="P39" s="126">
        <f>SUM(P38,P29)</f>
        <v>127695</v>
      </c>
      <c r="Q39" s="84">
        <f t="shared" si="18"/>
        <v>10650</v>
      </c>
      <c r="R39" s="131">
        <f t="shared" si="25"/>
        <v>0.09099064462</v>
      </c>
      <c r="S39" s="86">
        <f t="shared" si="26"/>
        <v>10400</v>
      </c>
      <c r="T39" s="127">
        <f t="shared" si="27"/>
        <v>0.088665331</v>
      </c>
      <c r="U39" s="126">
        <f t="shared" ref="U39:W39" si="28">SUM(U38,U29)</f>
        <v>0</v>
      </c>
      <c r="V39" s="126">
        <f t="shared" si="28"/>
        <v>0</v>
      </c>
      <c r="W39" s="128">
        <f t="shared" si="28"/>
        <v>0</v>
      </c>
      <c r="X39" s="129">
        <f t="shared" si="20"/>
        <v>0</v>
      </c>
      <c r="Y39" s="49">
        <v>31.0</v>
      </c>
      <c r="Z39" s="69"/>
    </row>
    <row r="40" ht="12.0" customHeight="1">
      <c r="A40" s="49">
        <v>32.0</v>
      </c>
      <c r="B40" s="56"/>
      <c r="C40" s="56"/>
      <c r="D40" s="56"/>
      <c r="E40" s="56"/>
      <c r="F40" s="56"/>
      <c r="G40" s="58"/>
      <c r="H40" s="56"/>
      <c r="I40" s="59"/>
      <c r="J40" s="59"/>
      <c r="K40" s="67"/>
      <c r="L40" s="49">
        <v>32.0</v>
      </c>
      <c r="M40" s="52"/>
      <c r="N40" s="52"/>
      <c r="O40" s="130"/>
      <c r="P40" s="56"/>
      <c r="Q40" s="68"/>
      <c r="R40" s="56"/>
      <c r="S40" s="56"/>
      <c r="T40" s="56"/>
      <c r="U40" s="68"/>
      <c r="V40" s="68"/>
      <c r="W40" s="121"/>
      <c r="X40" s="68"/>
      <c r="Y40" s="49">
        <v>32.0</v>
      </c>
      <c r="Z40" s="69"/>
    </row>
    <row r="41" ht="12.0" customHeight="1">
      <c r="A41" s="49">
        <v>33.0</v>
      </c>
      <c r="B41" s="56"/>
      <c r="C41" s="56"/>
      <c r="D41" s="56"/>
      <c r="E41" s="56"/>
      <c r="F41" s="56"/>
      <c r="G41" s="58"/>
      <c r="H41" s="56"/>
      <c r="I41" s="59"/>
      <c r="J41" s="59"/>
      <c r="K41" s="67"/>
      <c r="L41" s="49">
        <v>33.0</v>
      </c>
      <c r="M41" s="109" t="s">
        <v>70</v>
      </c>
      <c r="N41" s="52"/>
      <c r="O41" s="130"/>
      <c r="P41" s="56"/>
      <c r="Q41" s="56"/>
      <c r="R41" s="56"/>
      <c r="S41" s="56"/>
      <c r="T41" s="56"/>
      <c r="U41" s="56"/>
      <c r="V41" s="56"/>
      <c r="W41" s="62"/>
      <c r="X41" s="56"/>
      <c r="Y41" s="49">
        <v>33.0</v>
      </c>
      <c r="Z41" s="69"/>
    </row>
    <row r="42" ht="12.0" customHeight="1">
      <c r="A42" s="49">
        <v>34.0</v>
      </c>
      <c r="B42" s="56">
        <v>294.0</v>
      </c>
      <c r="C42" s="56">
        <v>384.0</v>
      </c>
      <c r="D42" s="56">
        <v>352.0</v>
      </c>
      <c r="E42" s="56">
        <v>234.0</v>
      </c>
      <c r="F42" s="56">
        <v>234.0</v>
      </c>
      <c r="G42" s="58">
        <v>400.0</v>
      </c>
      <c r="H42" s="56">
        <v>0.0</v>
      </c>
      <c r="I42" s="59">
        <v>400.0</v>
      </c>
      <c r="J42" s="59"/>
      <c r="K42" s="63">
        <f t="shared" ref="K42:K57" si="29">SUM(I42-G42)</f>
        <v>0</v>
      </c>
      <c r="L42" s="49">
        <v>34.0</v>
      </c>
      <c r="M42" s="52"/>
      <c r="N42" s="52"/>
      <c r="O42" s="111" t="s">
        <v>71</v>
      </c>
      <c r="P42" s="70">
        <v>150.0</v>
      </c>
      <c r="Q42" s="65">
        <f t="shared" ref="Q42:Q57" si="30">SUM(P42-G42)</f>
        <v>-250</v>
      </c>
      <c r="R42" s="66">
        <f t="shared" ref="R42:R43" si="31">SUM(P42-G42)/G42</f>
        <v>-0.625</v>
      </c>
      <c r="S42" s="65"/>
      <c r="T42" s="66"/>
      <c r="U42" s="56"/>
      <c r="V42" s="56"/>
      <c r="W42" s="62"/>
      <c r="X42" s="56">
        <v>0.0</v>
      </c>
      <c r="Y42" s="49">
        <v>34.0</v>
      </c>
      <c r="Z42" s="69"/>
    </row>
    <row r="43" ht="12.0" customHeight="1">
      <c r="A43" s="49">
        <v>35.0</v>
      </c>
      <c r="B43" s="56">
        <v>3233.0</v>
      </c>
      <c r="C43" s="56">
        <v>8232.0</v>
      </c>
      <c r="D43" s="56">
        <v>5003.0</v>
      </c>
      <c r="E43" s="56">
        <v>11116.0</v>
      </c>
      <c r="F43" s="56">
        <v>4211.0</v>
      </c>
      <c r="G43" s="58">
        <v>6000.0</v>
      </c>
      <c r="H43" s="56">
        <f>+598+843</f>
        <v>1441</v>
      </c>
      <c r="I43" s="59">
        <v>6000.0</v>
      </c>
      <c r="J43" s="122"/>
      <c r="K43" s="63">
        <f t="shared" si="29"/>
        <v>0</v>
      </c>
      <c r="L43" s="49">
        <v>35.0</v>
      </c>
      <c r="M43" s="52"/>
      <c r="N43" s="52"/>
      <c r="O43" s="111" t="s">
        <v>72</v>
      </c>
      <c r="P43" s="56">
        <v>6000.0</v>
      </c>
      <c r="Q43" s="65">
        <f t="shared" si="30"/>
        <v>0</v>
      </c>
      <c r="R43" s="66">
        <f t="shared" si="31"/>
        <v>0</v>
      </c>
      <c r="S43" s="65"/>
      <c r="T43" s="66"/>
      <c r="U43" s="56"/>
      <c r="V43" s="56"/>
      <c r="W43" s="62"/>
      <c r="X43" s="56">
        <v>0.0</v>
      </c>
      <c r="Y43" s="49">
        <v>35.0</v>
      </c>
      <c r="Z43" s="69"/>
    </row>
    <row r="44" ht="12.0" customHeight="1">
      <c r="A44" s="49">
        <v>36.0</v>
      </c>
      <c r="B44" s="56">
        <v>0.0</v>
      </c>
      <c r="C44" s="56">
        <v>0.0</v>
      </c>
      <c r="D44" s="56">
        <v>0.0</v>
      </c>
      <c r="E44" s="56">
        <v>0.0</v>
      </c>
      <c r="F44" s="56">
        <v>0.0</v>
      </c>
      <c r="G44" s="58">
        <v>0.0</v>
      </c>
      <c r="H44" s="56">
        <v>0.0</v>
      </c>
      <c r="I44" s="59">
        <v>0.0</v>
      </c>
      <c r="J44" s="59"/>
      <c r="K44" s="63">
        <f t="shared" si="29"/>
        <v>0</v>
      </c>
      <c r="L44" s="49">
        <v>36.0</v>
      </c>
      <c r="M44" s="52"/>
      <c r="N44" s="52"/>
      <c r="O44" s="111" t="s">
        <v>73</v>
      </c>
      <c r="P44" s="56">
        <v>0.0</v>
      </c>
      <c r="Q44" s="65">
        <f t="shared" si="30"/>
        <v>0</v>
      </c>
      <c r="R44" s="66"/>
      <c r="S44" s="65"/>
      <c r="T44" s="66"/>
      <c r="U44" s="56"/>
      <c r="V44" s="56"/>
      <c r="W44" s="62"/>
      <c r="X44" s="56">
        <v>0.0</v>
      </c>
      <c r="Y44" s="49">
        <v>36.0</v>
      </c>
      <c r="Z44" s="69"/>
    </row>
    <row r="45" ht="12.0" customHeight="1">
      <c r="A45" s="49">
        <v>37.0</v>
      </c>
      <c r="B45" s="56">
        <v>0.0</v>
      </c>
      <c r="C45" s="56">
        <v>2000.0</v>
      </c>
      <c r="D45" s="56">
        <v>2200.0</v>
      </c>
      <c r="E45" s="56">
        <v>1857.0</v>
      </c>
      <c r="F45" s="56">
        <v>2160.0</v>
      </c>
      <c r="G45" s="58">
        <v>2231.0</v>
      </c>
      <c r="H45" s="56">
        <v>0.0</v>
      </c>
      <c r="I45" s="59">
        <v>2231.0</v>
      </c>
      <c r="J45" s="59"/>
      <c r="K45" s="63">
        <f t="shared" si="29"/>
        <v>0</v>
      </c>
      <c r="L45" s="49">
        <v>37.0</v>
      </c>
      <c r="M45" s="52"/>
      <c r="N45" s="52"/>
      <c r="O45" s="132" t="s">
        <v>74</v>
      </c>
      <c r="P45" s="56">
        <f>SUM(43.65*52)</f>
        <v>2269.8</v>
      </c>
      <c r="Q45" s="65">
        <f t="shared" si="30"/>
        <v>38.8</v>
      </c>
      <c r="R45" s="66">
        <f t="shared" ref="R45:R46" si="32">SUM(P45-G45)/G45</f>
        <v>0.01739130435</v>
      </c>
      <c r="S45" s="65"/>
      <c r="T45" s="66"/>
      <c r="U45" s="56"/>
      <c r="V45" s="56"/>
      <c r="W45" s="62"/>
      <c r="X45" s="56">
        <v>0.0</v>
      </c>
      <c r="Y45" s="49">
        <v>37.0</v>
      </c>
      <c r="Z45" s="69"/>
    </row>
    <row r="46" ht="12.0" customHeight="1">
      <c r="A46" s="49">
        <v>38.0</v>
      </c>
      <c r="B46" s="56">
        <v>45925.0</v>
      </c>
      <c r="C46" s="56">
        <v>61000.0</v>
      </c>
      <c r="D46" s="56">
        <v>63250.0</v>
      </c>
      <c r="E46" s="56">
        <v>64190.0</v>
      </c>
      <c r="F46" s="56">
        <v>66450.0</v>
      </c>
      <c r="G46" s="58">
        <v>71563.0</v>
      </c>
      <c r="H46" s="70">
        <v>58855.0</v>
      </c>
      <c r="I46" s="59">
        <v>71563.0</v>
      </c>
      <c r="J46" s="59"/>
      <c r="K46" s="63">
        <f t="shared" si="29"/>
        <v>0</v>
      </c>
      <c r="L46" s="49">
        <v>38.0</v>
      </c>
      <c r="M46" s="52"/>
      <c r="N46" s="52"/>
      <c r="O46" s="111" t="s">
        <v>75</v>
      </c>
      <c r="P46" s="56">
        <v>75141.0</v>
      </c>
      <c r="Q46" s="65">
        <f t="shared" si="30"/>
        <v>3578</v>
      </c>
      <c r="R46" s="66">
        <f t="shared" si="32"/>
        <v>0.04999790394</v>
      </c>
      <c r="S46" s="65"/>
      <c r="T46" s="66"/>
      <c r="U46" s="56"/>
      <c r="V46" s="56"/>
      <c r="W46" s="62"/>
      <c r="X46" s="56">
        <v>0.0</v>
      </c>
      <c r="Y46" s="49">
        <v>38.0</v>
      </c>
      <c r="Z46" s="69"/>
    </row>
    <row r="47" ht="12.0" customHeight="1">
      <c r="A47" s="49">
        <v>39.0</v>
      </c>
      <c r="B47" s="56">
        <v>4585.0</v>
      </c>
      <c r="C47" s="56">
        <v>2000.0</v>
      </c>
      <c r="D47" s="56">
        <v>3865.0</v>
      </c>
      <c r="E47" s="56">
        <v>2552.0</v>
      </c>
      <c r="F47" s="113">
        <v>3403.0</v>
      </c>
      <c r="G47" s="58">
        <v>5500.0</v>
      </c>
      <c r="H47" s="70">
        <v>3940.0</v>
      </c>
      <c r="I47" s="59">
        <v>5500.0</v>
      </c>
      <c r="J47" s="59"/>
      <c r="K47" s="63">
        <f t="shared" si="29"/>
        <v>0</v>
      </c>
      <c r="L47" s="49">
        <v>39.0</v>
      </c>
      <c r="M47" s="52"/>
      <c r="N47" s="52"/>
      <c r="O47" s="111" t="s">
        <v>76</v>
      </c>
      <c r="P47" s="56">
        <v>5500.0</v>
      </c>
      <c r="Q47" s="65">
        <f t="shared" si="30"/>
        <v>0</v>
      </c>
      <c r="R47" s="133"/>
      <c r="S47" s="65"/>
      <c r="T47" s="66"/>
      <c r="U47" s="56"/>
      <c r="V47" s="56"/>
      <c r="W47" s="62"/>
      <c r="X47" s="56">
        <v>0.0</v>
      </c>
      <c r="Y47" s="49">
        <v>39.0</v>
      </c>
      <c r="Z47" s="69"/>
    </row>
    <row r="48" ht="12.0" customHeight="1">
      <c r="A48" s="49">
        <v>40.0</v>
      </c>
      <c r="B48" s="56">
        <v>0.0</v>
      </c>
      <c r="C48" s="56">
        <v>0.0</v>
      </c>
      <c r="D48" s="56">
        <v>0.0</v>
      </c>
      <c r="E48" s="56">
        <v>0.0</v>
      </c>
      <c r="F48" s="56">
        <v>0.0</v>
      </c>
      <c r="G48" s="58">
        <v>0.0</v>
      </c>
      <c r="H48" s="56">
        <v>0.0</v>
      </c>
      <c r="I48" s="59">
        <v>0.0</v>
      </c>
      <c r="J48" s="59"/>
      <c r="K48" s="63">
        <f t="shared" si="29"/>
        <v>0</v>
      </c>
      <c r="L48" s="49">
        <v>40.0</v>
      </c>
      <c r="M48" s="52"/>
      <c r="N48" s="52"/>
      <c r="O48" s="111" t="s">
        <v>77</v>
      </c>
      <c r="P48" s="56">
        <v>0.0</v>
      </c>
      <c r="Q48" s="65">
        <f t="shared" si="30"/>
        <v>0</v>
      </c>
      <c r="R48" s="66"/>
      <c r="S48" s="65"/>
      <c r="T48" s="66"/>
      <c r="U48" s="56"/>
      <c r="V48" s="56"/>
      <c r="W48" s="62"/>
      <c r="X48" s="56">
        <v>0.0</v>
      </c>
      <c r="Y48" s="49">
        <v>40.0</v>
      </c>
      <c r="Z48" s="69"/>
    </row>
    <row r="49" ht="12.0" customHeight="1">
      <c r="A49" s="49">
        <v>41.0</v>
      </c>
      <c r="B49" s="56">
        <v>3661.0</v>
      </c>
      <c r="C49" s="56">
        <v>3146.0</v>
      </c>
      <c r="D49" s="56">
        <v>4832.0</v>
      </c>
      <c r="E49" s="56">
        <v>1756.0</v>
      </c>
      <c r="F49" s="56">
        <v>6458.0</v>
      </c>
      <c r="G49" s="58">
        <v>5000.0</v>
      </c>
      <c r="H49" s="70">
        <v>5118.0</v>
      </c>
      <c r="I49" s="59">
        <v>5000.0</v>
      </c>
      <c r="J49" s="59"/>
      <c r="K49" s="63">
        <f t="shared" si="29"/>
        <v>0</v>
      </c>
      <c r="L49" s="49">
        <v>41.0</v>
      </c>
      <c r="M49" s="52"/>
      <c r="N49" s="52"/>
      <c r="O49" s="111" t="s">
        <v>78</v>
      </c>
      <c r="P49" s="56">
        <v>5000.0</v>
      </c>
      <c r="Q49" s="65">
        <f t="shared" si="30"/>
        <v>0</v>
      </c>
      <c r="R49" s="133"/>
      <c r="S49" s="65"/>
      <c r="T49" s="66"/>
      <c r="U49" s="56"/>
      <c r="V49" s="56"/>
      <c r="W49" s="62"/>
      <c r="X49" s="56">
        <v>0.0</v>
      </c>
      <c r="Y49" s="49">
        <v>41.0</v>
      </c>
      <c r="Z49" s="69"/>
    </row>
    <row r="50" ht="12.0" customHeight="1">
      <c r="A50" s="49">
        <v>42.0</v>
      </c>
      <c r="B50" s="56">
        <v>27.0</v>
      </c>
      <c r="C50" s="56">
        <v>50.0</v>
      </c>
      <c r="D50" s="56">
        <v>61.0</v>
      </c>
      <c r="E50" s="56">
        <v>47.0</v>
      </c>
      <c r="F50" s="56">
        <v>59.0</v>
      </c>
      <c r="G50" s="58">
        <v>60.0</v>
      </c>
      <c r="H50" s="56">
        <v>9.0</v>
      </c>
      <c r="I50" s="59">
        <v>60.0</v>
      </c>
      <c r="J50" s="59"/>
      <c r="K50" s="63">
        <f t="shared" si="29"/>
        <v>0</v>
      </c>
      <c r="L50" s="49">
        <v>42.0</v>
      </c>
      <c r="M50" s="52"/>
      <c r="N50" s="52"/>
      <c r="O50" s="111" t="s">
        <v>79</v>
      </c>
      <c r="P50" s="56">
        <v>60.0</v>
      </c>
      <c r="Q50" s="65">
        <f t="shared" si="30"/>
        <v>0</v>
      </c>
      <c r="R50" s="66">
        <f>SUM(P50-G50)/G50</f>
        <v>0</v>
      </c>
      <c r="S50" s="65"/>
      <c r="T50" s="66"/>
      <c r="U50" s="56"/>
      <c r="V50" s="56"/>
      <c r="W50" s="62"/>
      <c r="X50" s="56">
        <v>0.0</v>
      </c>
      <c r="Y50" s="49">
        <v>42.0</v>
      </c>
      <c r="Z50" s="69"/>
    </row>
    <row r="51" ht="12.0" customHeight="1">
      <c r="A51" s="49">
        <v>43.0</v>
      </c>
      <c r="B51" s="56">
        <v>0.0</v>
      </c>
      <c r="C51" s="56">
        <v>0.0</v>
      </c>
      <c r="D51" s="56">
        <v>0.0</v>
      </c>
      <c r="E51" s="56">
        <v>0.0</v>
      </c>
      <c r="F51" s="56">
        <v>0.0</v>
      </c>
      <c r="G51" s="58">
        <v>25.0</v>
      </c>
      <c r="H51" s="56"/>
      <c r="I51" s="59">
        <v>25.0</v>
      </c>
      <c r="J51" s="59"/>
      <c r="K51" s="63">
        <f t="shared" si="29"/>
        <v>0</v>
      </c>
      <c r="L51" s="49">
        <v>43.0</v>
      </c>
      <c r="M51" s="52"/>
      <c r="N51" s="52"/>
      <c r="O51" s="111" t="s">
        <v>80</v>
      </c>
      <c r="P51" s="56">
        <v>25.0</v>
      </c>
      <c r="Q51" s="65">
        <f t="shared" si="30"/>
        <v>0</v>
      </c>
      <c r="R51" s="133"/>
      <c r="S51" s="65"/>
      <c r="T51" s="66"/>
      <c r="U51" s="56"/>
      <c r="V51" s="56"/>
      <c r="W51" s="62"/>
      <c r="X51" s="56">
        <v>0.0</v>
      </c>
      <c r="Y51" s="49">
        <v>43.0</v>
      </c>
      <c r="Z51" s="69"/>
    </row>
    <row r="52" ht="12.0" customHeight="1">
      <c r="A52" s="49">
        <v>44.0</v>
      </c>
      <c r="B52" s="56">
        <v>94.0</v>
      </c>
      <c r="C52" s="56">
        <v>368.0</v>
      </c>
      <c r="D52" s="56">
        <v>1250.0</v>
      </c>
      <c r="E52" s="56">
        <v>756.0</v>
      </c>
      <c r="F52" s="113">
        <v>390.0</v>
      </c>
      <c r="G52" s="58">
        <v>500.0</v>
      </c>
      <c r="H52" s="70">
        <v>444.0</v>
      </c>
      <c r="I52" s="59">
        <v>500.0</v>
      </c>
      <c r="J52" s="122"/>
      <c r="K52" s="63">
        <f t="shared" si="29"/>
        <v>0</v>
      </c>
      <c r="L52" s="49">
        <v>44.0</v>
      </c>
      <c r="M52" s="52"/>
      <c r="N52" s="52"/>
      <c r="O52" s="111" t="s">
        <v>81</v>
      </c>
      <c r="P52" s="56">
        <v>500.0</v>
      </c>
      <c r="Q52" s="65">
        <f t="shared" si="30"/>
        <v>0</v>
      </c>
      <c r="R52" s="66">
        <f>SUM(P52-G52)/G52</f>
        <v>0</v>
      </c>
      <c r="S52" s="65"/>
      <c r="T52" s="66"/>
      <c r="U52" s="56"/>
      <c r="V52" s="56"/>
      <c r="W52" s="62"/>
      <c r="X52" s="56">
        <v>0.0</v>
      </c>
      <c r="Y52" s="49">
        <v>44.0</v>
      </c>
      <c r="Z52" s="69"/>
    </row>
    <row r="53" ht="12.0" customHeight="1">
      <c r="A53" s="49">
        <v>45.0</v>
      </c>
      <c r="B53" s="56">
        <v>2112.0</v>
      </c>
      <c r="C53" s="56">
        <v>3127.0</v>
      </c>
      <c r="D53" s="56">
        <v>2488.0</v>
      </c>
      <c r="E53" s="56">
        <v>84.0</v>
      </c>
      <c r="F53" s="56">
        <v>0.0</v>
      </c>
      <c r="G53" s="58">
        <v>2000.0</v>
      </c>
      <c r="H53" s="56"/>
      <c r="I53" s="59">
        <v>2000.0</v>
      </c>
      <c r="J53" s="59"/>
      <c r="K53" s="63">
        <f t="shared" si="29"/>
        <v>0</v>
      </c>
      <c r="L53" s="49">
        <v>45.0</v>
      </c>
      <c r="M53" s="52"/>
      <c r="N53" s="52"/>
      <c r="O53" s="111" t="s">
        <v>82</v>
      </c>
      <c r="P53" s="56">
        <v>2000.0</v>
      </c>
      <c r="Q53" s="65">
        <f t="shared" si="30"/>
        <v>0</v>
      </c>
      <c r="R53" s="133"/>
      <c r="S53" s="65"/>
      <c r="T53" s="66"/>
      <c r="U53" s="56"/>
      <c r="V53" s="56"/>
      <c r="W53" s="62"/>
      <c r="X53" s="56">
        <v>0.0</v>
      </c>
      <c r="Y53" s="49">
        <v>45.0</v>
      </c>
      <c r="Z53" s="69"/>
    </row>
    <row r="54" ht="12.0" customHeight="1">
      <c r="A54" s="49">
        <v>46.0</v>
      </c>
      <c r="B54" s="56">
        <v>1330.0</v>
      </c>
      <c r="C54" s="56">
        <v>861.0</v>
      </c>
      <c r="D54" s="56">
        <v>175.0</v>
      </c>
      <c r="E54" s="56">
        <v>55.0</v>
      </c>
      <c r="F54" s="56">
        <v>55.0</v>
      </c>
      <c r="G54" s="58">
        <v>1000.0</v>
      </c>
      <c r="H54" s="56">
        <v>1250.0</v>
      </c>
      <c r="I54" s="59">
        <v>1000.0</v>
      </c>
      <c r="J54" s="59"/>
      <c r="K54" s="63">
        <f t="shared" si="29"/>
        <v>0</v>
      </c>
      <c r="L54" s="49">
        <v>46.0</v>
      </c>
      <c r="M54" s="52"/>
      <c r="N54" s="52"/>
      <c r="O54" s="111" t="s">
        <v>83</v>
      </c>
      <c r="P54" s="56">
        <v>1000.0</v>
      </c>
      <c r="Q54" s="65">
        <f t="shared" si="30"/>
        <v>0</v>
      </c>
      <c r="R54" s="66">
        <f t="shared" ref="R54:R55" si="33">SUM(P54-G54)/G54</f>
        <v>0</v>
      </c>
      <c r="S54" s="65"/>
      <c r="T54" s="66"/>
      <c r="U54" s="56"/>
      <c r="V54" s="56"/>
      <c r="W54" s="62"/>
      <c r="X54" s="56">
        <v>0.0</v>
      </c>
      <c r="Y54" s="49">
        <v>46.0</v>
      </c>
      <c r="Z54" s="69"/>
    </row>
    <row r="55" ht="12.0" customHeight="1">
      <c r="A55" s="49">
        <v>47.0</v>
      </c>
      <c r="B55" s="56">
        <v>68602.0</v>
      </c>
      <c r="C55" s="56">
        <v>87091.0</v>
      </c>
      <c r="D55" s="56">
        <v>89084.0</v>
      </c>
      <c r="E55" s="56">
        <v>94027.0</v>
      </c>
      <c r="F55" s="56">
        <v>99107.0</v>
      </c>
      <c r="G55" s="58">
        <v>105200.0</v>
      </c>
      <c r="H55" s="56">
        <f>+61265+27637+192</f>
        <v>89094</v>
      </c>
      <c r="I55" s="59">
        <v>105200.0</v>
      </c>
      <c r="J55" s="59"/>
      <c r="K55" s="63">
        <f t="shared" si="29"/>
        <v>0</v>
      </c>
      <c r="L55" s="49">
        <v>47.0</v>
      </c>
      <c r="M55" s="52"/>
      <c r="N55" s="52"/>
      <c r="O55" s="111" t="s">
        <v>84</v>
      </c>
      <c r="P55" s="134">
        <f>SUM(P16+37000+3500)</f>
        <v>108500</v>
      </c>
      <c r="Q55" s="65">
        <f t="shared" si="30"/>
        <v>3300</v>
      </c>
      <c r="R55" s="66">
        <f t="shared" si="33"/>
        <v>0.03136882129</v>
      </c>
      <c r="S55" s="65"/>
      <c r="T55" s="66"/>
      <c r="U55" s="56"/>
      <c r="V55" s="56"/>
      <c r="W55" s="62"/>
      <c r="X55" s="56">
        <v>0.0</v>
      </c>
      <c r="Y55" s="49">
        <v>47.0</v>
      </c>
      <c r="Z55" s="69"/>
    </row>
    <row r="56" ht="12.0" customHeight="1">
      <c r="A56" s="49">
        <v>48.0</v>
      </c>
      <c r="B56" s="56">
        <v>0.0</v>
      </c>
      <c r="C56" s="56">
        <v>2962.0</v>
      </c>
      <c r="D56" s="56">
        <v>15000.0</v>
      </c>
      <c r="E56" s="56">
        <v>2624.0</v>
      </c>
      <c r="F56" s="56">
        <v>0.0</v>
      </c>
      <c r="G56" s="58">
        <v>0.0</v>
      </c>
      <c r="H56" s="135"/>
      <c r="I56" s="59">
        <v>0.0</v>
      </c>
      <c r="J56" s="59"/>
      <c r="K56" s="63">
        <f t="shared" si="29"/>
        <v>0</v>
      </c>
      <c r="L56" s="49">
        <v>48.0</v>
      </c>
      <c r="M56" s="52"/>
      <c r="N56" s="52"/>
      <c r="O56" s="111" t="s">
        <v>85</v>
      </c>
      <c r="P56" s="61">
        <v>0.0</v>
      </c>
      <c r="Q56" s="65">
        <f t="shared" si="30"/>
        <v>0</v>
      </c>
      <c r="R56" s="66"/>
      <c r="S56" s="65"/>
      <c r="T56" s="66"/>
      <c r="U56" s="61"/>
      <c r="V56" s="61"/>
      <c r="W56" s="80"/>
      <c r="X56" s="61">
        <v>0.0</v>
      </c>
      <c r="Y56" s="49">
        <v>48.0</v>
      </c>
      <c r="Z56" s="69"/>
    </row>
    <row r="57" ht="12.0" customHeight="1">
      <c r="A57" s="49">
        <v>49.0</v>
      </c>
      <c r="B57" s="113">
        <f t="shared" ref="B57:J57" si="34">SUM(B42:B56)</f>
        <v>129863</v>
      </c>
      <c r="C57" s="113">
        <f t="shared" si="34"/>
        <v>171221</v>
      </c>
      <c r="D57" s="113">
        <f t="shared" si="34"/>
        <v>187560</v>
      </c>
      <c r="E57" s="113">
        <f t="shared" si="34"/>
        <v>179298</v>
      </c>
      <c r="F57" s="113">
        <f t="shared" si="34"/>
        <v>182527</v>
      </c>
      <c r="G57" s="114">
        <f t="shared" si="34"/>
        <v>199479</v>
      </c>
      <c r="H57" s="113">
        <f t="shared" si="34"/>
        <v>160151</v>
      </c>
      <c r="I57" s="115">
        <f t="shared" si="34"/>
        <v>199479</v>
      </c>
      <c r="J57" s="115">
        <f t="shared" si="34"/>
        <v>0</v>
      </c>
      <c r="K57" s="63">
        <f t="shared" si="29"/>
        <v>0</v>
      </c>
      <c r="L57" s="49">
        <v>49.0</v>
      </c>
      <c r="M57" s="52"/>
      <c r="N57" s="52"/>
      <c r="O57" s="130" t="s">
        <v>86</v>
      </c>
      <c r="P57" s="126">
        <f>SUM(P42:P56)</f>
        <v>206145.8</v>
      </c>
      <c r="Q57" s="84">
        <f t="shared" si="30"/>
        <v>6666.8</v>
      </c>
      <c r="R57" s="131">
        <f>SUM(P57-G57)/G57</f>
        <v>0.03342106187</v>
      </c>
      <c r="S57" s="84">
        <f>SUM(P57-I57)</f>
        <v>6666.8</v>
      </c>
      <c r="T57" s="131">
        <f>SUM(P57-I57)/I57</f>
        <v>0.03342106187</v>
      </c>
      <c r="U57" s="126">
        <f t="shared" ref="U57:W57" si="35">SUM(U42:U56)</f>
        <v>0</v>
      </c>
      <c r="V57" s="126">
        <f t="shared" si="35"/>
        <v>0</v>
      </c>
      <c r="W57" s="128">
        <f t="shared" si="35"/>
        <v>0</v>
      </c>
      <c r="X57" s="129">
        <v>0.0</v>
      </c>
      <c r="Y57" s="49">
        <v>49.0</v>
      </c>
      <c r="Z57" s="69"/>
    </row>
    <row r="58" ht="12.0" customHeight="1">
      <c r="A58" s="49">
        <v>50.0</v>
      </c>
      <c r="B58" s="56"/>
      <c r="C58" s="56"/>
      <c r="D58" s="56"/>
      <c r="E58" s="56"/>
      <c r="F58" s="56"/>
      <c r="G58" s="58"/>
      <c r="H58" s="56"/>
      <c r="I58" s="59"/>
      <c r="J58" s="59"/>
      <c r="K58" s="67"/>
      <c r="L58" s="49">
        <v>50.0</v>
      </c>
      <c r="M58" s="52"/>
      <c r="N58" s="52"/>
      <c r="O58" s="130"/>
      <c r="P58" s="56"/>
      <c r="Q58" s="68"/>
      <c r="R58" s="68"/>
      <c r="S58" s="68"/>
      <c r="T58" s="68"/>
      <c r="U58" s="56"/>
      <c r="V58" s="56"/>
      <c r="W58" s="62"/>
      <c r="X58" s="56"/>
      <c r="Y58" s="49">
        <v>50.0</v>
      </c>
      <c r="Z58" s="69"/>
    </row>
    <row r="59" ht="12.0" customHeight="1">
      <c r="A59" s="49">
        <v>51.0</v>
      </c>
      <c r="B59" s="56"/>
      <c r="C59" s="56"/>
      <c r="D59" s="56"/>
      <c r="E59" s="56"/>
      <c r="F59" s="56"/>
      <c r="G59" s="58"/>
      <c r="H59" s="56"/>
      <c r="I59" s="59"/>
      <c r="J59" s="59"/>
      <c r="K59" s="67"/>
      <c r="L59" s="49">
        <v>51.0</v>
      </c>
      <c r="M59" s="136" t="s">
        <v>87</v>
      </c>
      <c r="N59" s="52"/>
      <c r="O59" s="137" t="s">
        <v>88</v>
      </c>
      <c r="P59" s="56"/>
      <c r="Q59" s="56"/>
      <c r="R59" s="56"/>
      <c r="S59" s="56"/>
      <c r="T59" s="56"/>
      <c r="U59" s="56"/>
      <c r="V59" s="56"/>
      <c r="W59" s="62"/>
      <c r="X59" s="56"/>
      <c r="Y59" s="49">
        <v>51.0</v>
      </c>
      <c r="Z59" s="69"/>
    </row>
    <row r="60" ht="12.0" customHeight="1">
      <c r="A60" s="49">
        <v>52.0</v>
      </c>
      <c r="B60" s="56">
        <v>0.0</v>
      </c>
      <c r="C60" s="56">
        <v>0.0</v>
      </c>
      <c r="D60" s="56">
        <v>0.0</v>
      </c>
      <c r="E60" s="56">
        <v>11152.0</v>
      </c>
      <c r="F60" s="56">
        <v>0.0</v>
      </c>
      <c r="G60" s="58">
        <v>15000.0</v>
      </c>
      <c r="H60" s="56">
        <v>15000.0</v>
      </c>
      <c r="I60" s="59">
        <v>15000.0</v>
      </c>
      <c r="J60" s="59"/>
      <c r="K60" s="63">
        <f t="shared" ref="K60:K61" si="36">SUM(I60-G60)</f>
        <v>0</v>
      </c>
      <c r="L60" s="49">
        <v>52.0</v>
      </c>
      <c r="M60" s="52"/>
      <c r="N60" s="52"/>
      <c r="O60" s="111" t="s">
        <v>89</v>
      </c>
      <c r="P60" s="56">
        <v>15000.0</v>
      </c>
      <c r="Q60" s="65">
        <f t="shared" ref="Q60:Q61" si="37">SUM(P60-G60)</f>
        <v>0</v>
      </c>
      <c r="R60" s="66">
        <f t="shared" ref="R60:R61" si="38">SUM(P60-G60)/G60</f>
        <v>0</v>
      </c>
      <c r="S60" s="65"/>
      <c r="T60" s="66"/>
      <c r="U60" s="56"/>
      <c r="V60" s="56"/>
      <c r="W60" s="62"/>
      <c r="X60" s="56">
        <v>0.0</v>
      </c>
      <c r="Y60" s="49">
        <v>52.0</v>
      </c>
      <c r="Z60" s="69"/>
    </row>
    <row r="61" ht="12.0" customHeight="1">
      <c r="A61" s="49">
        <v>53.0</v>
      </c>
      <c r="B61" s="56">
        <v>0.0</v>
      </c>
      <c r="C61" s="56">
        <v>0.0</v>
      </c>
      <c r="D61" s="56">
        <v>0.0</v>
      </c>
      <c r="E61" s="56">
        <v>0.0</v>
      </c>
      <c r="F61" s="56">
        <v>0.0</v>
      </c>
      <c r="G61" s="58">
        <v>21676.0</v>
      </c>
      <c r="H61" s="56">
        <v>21676.0</v>
      </c>
      <c r="I61" s="122">
        <v>32426.0</v>
      </c>
      <c r="J61" s="59"/>
      <c r="K61" s="63">
        <f t="shared" si="36"/>
        <v>10750</v>
      </c>
      <c r="L61" s="49">
        <v>53.0</v>
      </c>
      <c r="M61" s="52"/>
      <c r="N61" s="52"/>
      <c r="O61" s="111" t="s">
        <v>90</v>
      </c>
      <c r="P61" s="70">
        <v>40659.0</v>
      </c>
      <c r="Q61" s="65">
        <f t="shared" si="37"/>
        <v>18983</v>
      </c>
      <c r="R61" s="66">
        <f t="shared" si="38"/>
        <v>0.8757612106</v>
      </c>
      <c r="S61" s="65"/>
      <c r="T61" s="66"/>
      <c r="U61" s="56"/>
      <c r="V61" s="56"/>
      <c r="W61" s="62"/>
      <c r="X61" s="56">
        <v>0.0</v>
      </c>
      <c r="Y61" s="49">
        <v>53.0</v>
      </c>
      <c r="Z61" s="69"/>
    </row>
    <row r="62" ht="12.0" customHeight="1">
      <c r="A62" s="49">
        <v>54.0</v>
      </c>
      <c r="B62" s="56"/>
      <c r="C62" s="56"/>
      <c r="D62" s="56"/>
      <c r="E62" s="56"/>
      <c r="F62" s="56"/>
      <c r="G62" s="58"/>
      <c r="H62" s="56"/>
      <c r="I62" s="59"/>
      <c r="J62" s="59"/>
      <c r="K62" s="67"/>
      <c r="L62" s="49">
        <v>54.0</v>
      </c>
      <c r="M62" s="52"/>
      <c r="N62" s="52"/>
      <c r="O62" s="130"/>
      <c r="P62" s="56"/>
      <c r="Q62" s="56"/>
      <c r="R62" s="56"/>
      <c r="S62" s="56"/>
      <c r="T62" s="56"/>
      <c r="U62" s="56"/>
      <c r="V62" s="56"/>
      <c r="W62" s="62"/>
      <c r="X62" s="56"/>
      <c r="Y62" s="49">
        <v>54.0</v>
      </c>
      <c r="Z62" s="69"/>
    </row>
    <row r="63" ht="12.0" customHeight="1">
      <c r="A63" s="49">
        <v>55.0</v>
      </c>
      <c r="B63" s="56"/>
      <c r="C63" s="56"/>
      <c r="D63" s="56"/>
      <c r="E63" s="56"/>
      <c r="F63" s="56"/>
      <c r="G63" s="58"/>
      <c r="H63" s="56"/>
      <c r="I63" s="59"/>
      <c r="J63" s="59"/>
      <c r="K63" s="67"/>
      <c r="L63" s="49">
        <v>55.0</v>
      </c>
      <c r="M63" s="52"/>
      <c r="N63" s="52"/>
      <c r="O63" s="124"/>
      <c r="P63" s="56"/>
      <c r="Q63" s="56"/>
      <c r="R63" s="56"/>
      <c r="S63" s="56"/>
      <c r="T63" s="56"/>
      <c r="U63" s="56"/>
      <c r="V63" s="56"/>
      <c r="W63" s="62"/>
      <c r="X63" s="56"/>
      <c r="Y63" s="49">
        <v>55.0</v>
      </c>
      <c r="Z63" s="69"/>
    </row>
    <row r="64" ht="12.0" customHeight="1">
      <c r="A64" s="49">
        <v>56.0</v>
      </c>
      <c r="B64" s="56">
        <v>153263.0</v>
      </c>
      <c r="C64" s="56">
        <v>187014.0</v>
      </c>
      <c r="D64" s="56">
        <v>202800.0</v>
      </c>
      <c r="E64" s="56">
        <v>186661.0</v>
      </c>
      <c r="F64" s="56">
        <v>193102.0</v>
      </c>
      <c r="G64" s="56"/>
      <c r="H64" s="56"/>
      <c r="I64" s="56"/>
      <c r="J64" s="56"/>
      <c r="K64" s="67"/>
      <c r="L64" s="49">
        <v>56.0</v>
      </c>
      <c r="M64" s="138" t="s">
        <v>91</v>
      </c>
      <c r="N64" s="17"/>
      <c r="O64" s="18"/>
      <c r="P64" s="56"/>
      <c r="Q64" s="61"/>
      <c r="R64" s="61"/>
      <c r="S64" s="56"/>
      <c r="T64" s="56"/>
      <c r="U64" s="56"/>
      <c r="V64" s="56"/>
      <c r="W64" s="56"/>
      <c r="X64" s="56"/>
      <c r="Y64" s="49">
        <v>56.0</v>
      </c>
      <c r="Z64" s="69"/>
    </row>
    <row r="65" ht="12.0" customHeight="1">
      <c r="A65" s="49">
        <v>57.0</v>
      </c>
      <c r="B65" s="61"/>
      <c r="C65" s="61"/>
      <c r="D65" s="61"/>
      <c r="E65" s="61"/>
      <c r="F65" s="61"/>
      <c r="G65" s="78">
        <v>135000.0</v>
      </c>
      <c r="H65" s="61">
        <f>SUM(H23-H39-H57-H60-H61)</f>
        <v>159441</v>
      </c>
      <c r="I65" s="79">
        <v>150000.0</v>
      </c>
      <c r="J65" s="79"/>
      <c r="K65" s="63">
        <f t="shared" ref="K65:K66" si="41">SUM(I65-G65)</f>
        <v>15000</v>
      </c>
      <c r="L65" s="49">
        <v>57.0</v>
      </c>
      <c r="M65" s="139" t="s">
        <v>92</v>
      </c>
      <c r="N65" s="91"/>
      <c r="O65" s="92"/>
      <c r="P65" s="61">
        <v>150000.0</v>
      </c>
      <c r="Q65" s="140"/>
      <c r="R65" s="141"/>
      <c r="S65" s="86"/>
      <c r="T65" s="87"/>
      <c r="U65" s="61"/>
      <c r="V65" s="61"/>
      <c r="W65" s="80"/>
      <c r="X65" s="61">
        <v>0.0</v>
      </c>
      <c r="Y65" s="49">
        <v>57.0</v>
      </c>
      <c r="Z65" s="69"/>
    </row>
    <row r="66" ht="13.5" customHeight="1">
      <c r="A66" s="93">
        <v>58.0</v>
      </c>
      <c r="B66" s="94">
        <f t="shared" ref="B66:F66" si="39">SUM(B39,B57,B60,B61,B64)</f>
        <v>365569</v>
      </c>
      <c r="C66" s="94">
        <f t="shared" si="39"/>
        <v>450041</v>
      </c>
      <c r="D66" s="94">
        <f t="shared" si="39"/>
        <v>498011</v>
      </c>
      <c r="E66" s="94">
        <f t="shared" si="39"/>
        <v>473935</v>
      </c>
      <c r="F66" s="94">
        <f t="shared" si="39"/>
        <v>474536</v>
      </c>
      <c r="G66" s="95">
        <f t="shared" ref="G66:J66" si="40">SUM(G39,G57,G60,G61,G65)</f>
        <v>488200</v>
      </c>
      <c r="H66" s="94">
        <f t="shared" si="40"/>
        <v>443560</v>
      </c>
      <c r="I66" s="96">
        <f t="shared" si="40"/>
        <v>514200</v>
      </c>
      <c r="J66" s="96">
        <f t="shared" si="40"/>
        <v>0</v>
      </c>
      <c r="K66" s="63">
        <f t="shared" si="41"/>
        <v>26000</v>
      </c>
      <c r="L66" s="93">
        <v>58.0</v>
      </c>
      <c r="M66" s="97" t="s">
        <v>93</v>
      </c>
      <c r="N66" s="98"/>
      <c r="O66" s="99"/>
      <c r="P66" s="94">
        <f>SUM(P39,P57,P60,P61,P65)</f>
        <v>539499.8</v>
      </c>
      <c r="Q66" s="86">
        <f>SUM(P66-G66)</f>
        <v>51299.8</v>
      </c>
      <c r="R66" s="87">
        <f>SUM(P66-G66)/G66</f>
        <v>0.1050794756</v>
      </c>
      <c r="S66" s="86">
        <f>SUM(P66-I66)</f>
        <v>25299.8</v>
      </c>
      <c r="T66" s="87">
        <f>SUM(P66-I66)/I66</f>
        <v>0.04920225593</v>
      </c>
      <c r="U66" s="94">
        <f t="shared" ref="U66:W66" si="42">SUM(U39,U57,U60,U61,U65)</f>
        <v>0</v>
      </c>
      <c r="V66" s="94">
        <f t="shared" si="42"/>
        <v>0</v>
      </c>
      <c r="W66" s="142">
        <f t="shared" si="42"/>
        <v>0</v>
      </c>
      <c r="X66" s="101">
        <v>0.0</v>
      </c>
      <c r="Y66" s="93">
        <v>58.0</v>
      </c>
      <c r="Z66" s="143"/>
    </row>
    <row r="67" ht="12.75" customHeight="1">
      <c r="A67" s="144" t="s">
        <v>94</v>
      </c>
      <c r="D67" s="144"/>
      <c r="E67" s="144"/>
      <c r="F67" s="144"/>
      <c r="G67" s="145" t="s">
        <v>95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7"/>
      <c r="R67" s="147"/>
      <c r="S67" s="147"/>
      <c r="T67" s="147"/>
      <c r="U67" s="3"/>
      <c r="V67" s="3"/>
      <c r="W67" s="3"/>
      <c r="X67" s="3"/>
      <c r="Y67" s="7"/>
      <c r="Z67" s="3"/>
    </row>
    <row r="68" ht="12.75" customHeight="1">
      <c r="A68" s="1"/>
      <c r="B68" s="2"/>
      <c r="C68" s="2"/>
      <c r="D68" s="2"/>
      <c r="E68" s="2"/>
      <c r="F68" s="2"/>
      <c r="G68" s="148" t="s">
        <v>96</v>
      </c>
      <c r="Q68" s="148"/>
      <c r="R68" s="148"/>
      <c r="S68" s="148"/>
      <c r="T68" s="148"/>
      <c r="U68" s="3"/>
      <c r="V68" s="149"/>
      <c r="W68" s="149"/>
      <c r="X68" s="149"/>
      <c r="Y68" s="7"/>
      <c r="Z68" s="3"/>
    </row>
    <row r="69" ht="12.75" customHeight="1">
      <c r="A69" s="1"/>
      <c r="B69" s="2"/>
      <c r="C69" s="2"/>
      <c r="D69" s="2"/>
      <c r="E69" s="2"/>
      <c r="F69" s="2"/>
      <c r="Q69" s="148"/>
      <c r="R69" s="148"/>
      <c r="S69" s="148"/>
      <c r="T69" s="148"/>
      <c r="U69" s="3"/>
      <c r="V69" s="3"/>
      <c r="W69" s="3"/>
      <c r="X69" s="3"/>
      <c r="Y69" s="7"/>
      <c r="Z69" s="3"/>
    </row>
    <row r="70" ht="10.5" customHeight="1">
      <c r="A70" s="1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7"/>
      <c r="Z70" s="3"/>
    </row>
    <row r="71" ht="10.5" customHeight="1">
      <c r="A71" s="7"/>
      <c r="B71" s="150">
        <f t="shared" ref="B71:J71" si="43">SUM(B23-B66)</f>
        <v>33751</v>
      </c>
      <c r="C71" s="150">
        <f t="shared" si="43"/>
        <v>15786</v>
      </c>
      <c r="D71" s="150">
        <f t="shared" si="43"/>
        <v>-16189</v>
      </c>
      <c r="E71" s="150">
        <f t="shared" si="43"/>
        <v>-3192</v>
      </c>
      <c r="F71" s="150">
        <f t="shared" si="43"/>
        <v>0</v>
      </c>
      <c r="G71" s="150">
        <f t="shared" si="43"/>
        <v>0</v>
      </c>
      <c r="H71" s="150">
        <f t="shared" si="43"/>
        <v>0</v>
      </c>
      <c r="I71" s="150">
        <f t="shared" si="43"/>
        <v>0</v>
      </c>
      <c r="J71" s="150">
        <f t="shared" si="43"/>
        <v>0</v>
      </c>
      <c r="K71" s="150"/>
      <c r="L71" s="151"/>
      <c r="M71" s="151"/>
      <c r="N71" s="151"/>
      <c r="O71" s="151"/>
      <c r="P71" s="150">
        <f>SUM(P23-P66)</f>
        <v>0.2</v>
      </c>
      <c r="Q71" s="150"/>
      <c r="R71" s="150"/>
      <c r="S71" s="150"/>
      <c r="T71" s="150"/>
      <c r="U71" s="150">
        <f t="shared" ref="U71:V71" si="44">SUM(U23-U66)</f>
        <v>0</v>
      </c>
      <c r="V71" s="150">
        <f t="shared" si="44"/>
        <v>0</v>
      </c>
      <c r="W71" s="150"/>
      <c r="X71" s="150"/>
      <c r="Y71" s="7"/>
      <c r="Z71" s="151"/>
    </row>
    <row r="72" ht="10.5" customHeight="1">
      <c r="A72" s="7"/>
      <c r="B72" s="150">
        <f t="shared" ref="B72:F72" si="45">B64</f>
        <v>153263</v>
      </c>
      <c r="C72" s="150">
        <f t="shared" si="45"/>
        <v>187014</v>
      </c>
      <c r="D72" s="150">
        <f t="shared" si="45"/>
        <v>202800</v>
      </c>
      <c r="E72" s="150">
        <f t="shared" si="45"/>
        <v>186661</v>
      </c>
      <c r="F72" s="150">
        <f t="shared" si="45"/>
        <v>193102</v>
      </c>
      <c r="G72" s="150">
        <f t="shared" ref="G72:J72" si="46">SUM(G60,G61,G65)</f>
        <v>171676</v>
      </c>
      <c r="H72" s="150">
        <f t="shared" si="46"/>
        <v>196117</v>
      </c>
      <c r="I72" s="150">
        <f t="shared" si="46"/>
        <v>197426</v>
      </c>
      <c r="J72" s="150">
        <f t="shared" si="46"/>
        <v>0</v>
      </c>
      <c r="K72" s="150"/>
      <c r="L72" s="151"/>
      <c r="M72" s="151"/>
      <c r="N72" s="151"/>
      <c r="O72" s="151" t="s">
        <v>97</v>
      </c>
      <c r="P72" s="150">
        <f>SUM(P60,P61,P65)</f>
        <v>205659</v>
      </c>
      <c r="Q72" s="151"/>
      <c r="R72" s="151"/>
      <c r="S72" s="151"/>
      <c r="T72" s="151"/>
      <c r="U72" s="150">
        <f t="shared" ref="U72:V72" si="47">SUM(U60,U61,U65)</f>
        <v>0</v>
      </c>
      <c r="V72" s="150">
        <f t="shared" si="47"/>
        <v>0</v>
      </c>
      <c r="W72" s="150"/>
      <c r="X72" s="150"/>
      <c r="Y72" s="7"/>
      <c r="Z72" s="151"/>
    </row>
    <row r="73" ht="10.5" customHeight="1">
      <c r="A73" s="7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1"/>
      <c r="M73" s="151"/>
      <c r="N73" s="151"/>
      <c r="O73" s="151"/>
      <c r="P73" s="150"/>
      <c r="Q73" s="151"/>
      <c r="R73" s="151"/>
      <c r="S73" s="151"/>
      <c r="T73" s="151"/>
      <c r="U73" s="150"/>
      <c r="V73" s="150"/>
      <c r="W73" s="150"/>
      <c r="X73" s="150"/>
      <c r="Y73" s="7"/>
      <c r="Z73" s="151"/>
    </row>
    <row r="74" ht="10.5" customHeight="1">
      <c r="A74" s="7"/>
      <c r="B74" s="150">
        <f t="shared" ref="B74:G74" si="48">SUM(B39+B57)-B16-B17</f>
        <v>165484</v>
      </c>
      <c r="C74" s="150">
        <f t="shared" si="48"/>
        <v>203059</v>
      </c>
      <c r="D74" s="150">
        <f t="shared" si="48"/>
        <v>233314</v>
      </c>
      <c r="E74" s="150">
        <f t="shared" si="48"/>
        <v>213826</v>
      </c>
      <c r="F74" s="150">
        <f t="shared" si="48"/>
        <v>217955</v>
      </c>
      <c r="G74" s="150">
        <f t="shared" si="48"/>
        <v>248324</v>
      </c>
      <c r="H74" s="150"/>
      <c r="I74" s="150"/>
      <c r="J74" s="150"/>
      <c r="K74" s="150"/>
      <c r="L74" s="151"/>
      <c r="M74" s="151"/>
      <c r="N74" s="151"/>
      <c r="O74" s="151" t="s">
        <v>98</v>
      </c>
      <c r="P74" s="150">
        <f>SUM(P39+P57)-P16-P17</f>
        <v>262340.8</v>
      </c>
      <c r="Q74" s="151"/>
      <c r="R74" s="151"/>
      <c r="S74" s="151"/>
      <c r="T74" s="151"/>
      <c r="U74" s="150"/>
      <c r="V74" s="150"/>
      <c r="W74" s="150"/>
      <c r="X74" s="150"/>
      <c r="Y74" s="7"/>
      <c r="Z74" s="15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U2:V2"/>
    <mergeCell ref="U3:V3"/>
    <mergeCell ref="Y5:Y8"/>
    <mergeCell ref="Z5:Z8"/>
    <mergeCell ref="U6:U8"/>
    <mergeCell ref="V6:V8"/>
    <mergeCell ref="U4:V4"/>
    <mergeCell ref="P5:V5"/>
    <mergeCell ref="A1:B1"/>
    <mergeCell ref="L1:O1"/>
    <mergeCell ref="U1:V1"/>
    <mergeCell ref="A2:B2"/>
    <mergeCell ref="L2:O2"/>
    <mergeCell ref="A3:B3"/>
    <mergeCell ref="A4:B4"/>
    <mergeCell ref="L3:O3"/>
    <mergeCell ref="L4:O4"/>
    <mergeCell ref="A5:A8"/>
    <mergeCell ref="B5:G5"/>
    <mergeCell ref="L5:O8"/>
    <mergeCell ref="B6:D6"/>
    <mergeCell ref="P6:P8"/>
    <mergeCell ref="M9:O9"/>
    <mergeCell ref="M10:O10"/>
    <mergeCell ref="M11:O11"/>
    <mergeCell ref="M12:O12"/>
    <mergeCell ref="M13:O13"/>
    <mergeCell ref="M15:O15"/>
    <mergeCell ref="M16:O16"/>
    <mergeCell ref="M64:O64"/>
    <mergeCell ref="M65:O65"/>
    <mergeCell ref="M66:O66"/>
    <mergeCell ref="A67:C67"/>
    <mergeCell ref="G67:P67"/>
    <mergeCell ref="G68:P69"/>
    <mergeCell ref="M17:O17"/>
    <mergeCell ref="M19:O19"/>
    <mergeCell ref="M20:O20"/>
    <mergeCell ref="M21:O21"/>
    <mergeCell ref="M22:O22"/>
    <mergeCell ref="M23:O23"/>
    <mergeCell ref="M24:O24"/>
  </mergeCells>
  <conditionalFormatting sqref="Q20">
    <cfRule type="cellIs" dxfId="0" priority="1" operator="lessThan">
      <formula>-1</formula>
    </cfRule>
  </conditionalFormatting>
  <conditionalFormatting sqref="Q20">
    <cfRule type="cellIs" dxfId="1" priority="2" operator="greaterThan">
      <formula>1</formula>
    </cfRule>
  </conditionalFormatting>
  <conditionalFormatting sqref="R20">
    <cfRule type="cellIs" dxfId="0" priority="3" operator="lessThan">
      <formula>-1</formula>
    </cfRule>
  </conditionalFormatting>
  <conditionalFormatting sqref="R20">
    <cfRule type="cellIs" dxfId="1" priority="4" operator="greaterThan">
      <formula>1</formula>
    </cfRule>
  </conditionalFormatting>
  <conditionalFormatting sqref="S20">
    <cfRule type="cellIs" dxfId="0" priority="5" operator="lessThan">
      <formula>-1</formula>
    </cfRule>
  </conditionalFormatting>
  <conditionalFormatting sqref="S20">
    <cfRule type="cellIs" dxfId="1" priority="6" operator="greaterThan">
      <formula>1</formula>
    </cfRule>
  </conditionalFormatting>
  <conditionalFormatting sqref="T20">
    <cfRule type="cellIs" dxfId="0" priority="7" operator="lessThan">
      <formula>-1</formula>
    </cfRule>
  </conditionalFormatting>
  <conditionalFormatting sqref="T20">
    <cfRule type="cellIs" dxfId="1" priority="8" operator="greaterThan">
      <formula>1</formula>
    </cfRule>
  </conditionalFormatting>
  <conditionalFormatting sqref="Q23">
    <cfRule type="cellIs" dxfId="0" priority="9" operator="lessThan">
      <formula>-1</formula>
    </cfRule>
  </conditionalFormatting>
  <conditionalFormatting sqref="Q23">
    <cfRule type="cellIs" dxfId="1" priority="10" operator="greaterThan">
      <formula>1</formula>
    </cfRule>
  </conditionalFormatting>
  <conditionalFormatting sqref="R23">
    <cfRule type="cellIs" dxfId="0" priority="11" operator="lessThan">
      <formula>-1</formula>
    </cfRule>
  </conditionalFormatting>
  <conditionalFormatting sqref="R23">
    <cfRule type="cellIs" dxfId="1" priority="12" operator="greaterThan">
      <formula>1</formula>
    </cfRule>
  </conditionalFormatting>
  <conditionalFormatting sqref="S23">
    <cfRule type="cellIs" dxfId="0" priority="13" operator="lessThan">
      <formula>-1</formula>
    </cfRule>
  </conditionalFormatting>
  <conditionalFormatting sqref="S23">
    <cfRule type="cellIs" dxfId="1" priority="14" operator="greaterThan">
      <formula>1</formula>
    </cfRule>
  </conditionalFormatting>
  <conditionalFormatting sqref="T23">
    <cfRule type="cellIs" dxfId="0" priority="15" operator="lessThan">
      <formula>-1</formula>
    </cfRule>
  </conditionalFormatting>
  <conditionalFormatting sqref="T23">
    <cfRule type="cellIs" dxfId="1" priority="16" operator="greaterThan">
      <formula>1</formula>
    </cfRule>
  </conditionalFormatting>
  <conditionalFormatting sqref="Q29">
    <cfRule type="cellIs" dxfId="0" priority="17" operator="lessThan">
      <formula>-1</formula>
    </cfRule>
  </conditionalFormatting>
  <conditionalFormatting sqref="Q29">
    <cfRule type="cellIs" dxfId="1" priority="18" operator="greaterThan">
      <formula>1</formula>
    </cfRule>
  </conditionalFormatting>
  <conditionalFormatting sqref="R29">
    <cfRule type="cellIs" dxfId="0" priority="19" operator="lessThan">
      <formula>-1</formula>
    </cfRule>
  </conditionalFormatting>
  <conditionalFormatting sqref="R29">
    <cfRule type="cellIs" dxfId="1" priority="20" operator="greaterThan">
      <formula>1</formula>
    </cfRule>
  </conditionalFormatting>
  <conditionalFormatting sqref="S29">
    <cfRule type="cellIs" dxfId="0" priority="21" operator="lessThan">
      <formula>-1</formula>
    </cfRule>
  </conditionalFormatting>
  <conditionalFormatting sqref="S29">
    <cfRule type="cellIs" dxfId="1" priority="22" operator="greaterThan">
      <formula>1</formula>
    </cfRule>
  </conditionalFormatting>
  <conditionalFormatting sqref="T29">
    <cfRule type="cellIs" dxfId="0" priority="23" operator="lessThan">
      <formula>-1</formula>
    </cfRule>
  </conditionalFormatting>
  <conditionalFormatting sqref="T29">
    <cfRule type="cellIs" dxfId="1" priority="24" operator="greaterThan">
      <formula>1</formula>
    </cfRule>
  </conditionalFormatting>
  <conditionalFormatting sqref="Q38:Q39">
    <cfRule type="cellIs" dxfId="0" priority="25" operator="lessThan">
      <formula>-1</formula>
    </cfRule>
  </conditionalFormatting>
  <conditionalFormatting sqref="Q38:Q39">
    <cfRule type="cellIs" dxfId="1" priority="26" operator="greaterThan">
      <formula>1</formula>
    </cfRule>
  </conditionalFormatting>
  <conditionalFormatting sqref="R38:R39">
    <cfRule type="cellIs" dxfId="0" priority="27" operator="lessThan">
      <formula>-1</formula>
    </cfRule>
  </conditionalFormatting>
  <conditionalFormatting sqref="R38:R39">
    <cfRule type="cellIs" dxfId="1" priority="28" operator="greaterThan">
      <formula>1</formula>
    </cfRule>
  </conditionalFormatting>
  <conditionalFormatting sqref="S38:S39">
    <cfRule type="cellIs" dxfId="0" priority="29" operator="lessThan">
      <formula>-1</formula>
    </cfRule>
  </conditionalFormatting>
  <conditionalFormatting sqref="S38:S39">
    <cfRule type="cellIs" dxfId="1" priority="30" operator="greaterThan">
      <formula>1</formula>
    </cfRule>
  </conditionalFormatting>
  <conditionalFormatting sqref="T38:T39">
    <cfRule type="cellIs" dxfId="0" priority="31" operator="lessThan">
      <formula>-1</formula>
    </cfRule>
  </conditionalFormatting>
  <conditionalFormatting sqref="T38:T39">
    <cfRule type="cellIs" dxfId="1" priority="32" operator="greaterThan">
      <formula>1</formula>
    </cfRule>
  </conditionalFormatting>
  <conditionalFormatting sqref="Q57">
    <cfRule type="cellIs" dxfId="0" priority="33" operator="lessThan">
      <formula>-1</formula>
    </cfRule>
  </conditionalFormatting>
  <conditionalFormatting sqref="Q57">
    <cfRule type="cellIs" dxfId="1" priority="34" operator="greaterThan">
      <formula>1</formula>
    </cfRule>
  </conditionalFormatting>
  <conditionalFormatting sqref="R57">
    <cfRule type="cellIs" dxfId="0" priority="35" operator="lessThan">
      <formula>-1</formula>
    </cfRule>
  </conditionalFormatting>
  <conditionalFormatting sqref="R57">
    <cfRule type="cellIs" dxfId="1" priority="36" operator="greaterThan">
      <formula>1</formula>
    </cfRule>
  </conditionalFormatting>
  <conditionalFormatting sqref="S57">
    <cfRule type="cellIs" dxfId="0" priority="37" operator="lessThan">
      <formula>-1</formula>
    </cfRule>
  </conditionalFormatting>
  <conditionalFormatting sqref="S57">
    <cfRule type="cellIs" dxfId="1" priority="38" operator="greaterThan">
      <formula>1</formula>
    </cfRule>
  </conditionalFormatting>
  <conditionalFormatting sqref="T57">
    <cfRule type="cellIs" dxfId="0" priority="39" operator="lessThan">
      <formula>-1</formula>
    </cfRule>
  </conditionalFormatting>
  <conditionalFormatting sqref="T57">
    <cfRule type="cellIs" dxfId="1" priority="40" operator="greaterThan">
      <formula>1</formula>
    </cfRule>
  </conditionalFormatting>
  <conditionalFormatting sqref="Q65:Q66">
    <cfRule type="cellIs" dxfId="0" priority="41" operator="lessThan">
      <formula>-1</formula>
    </cfRule>
  </conditionalFormatting>
  <conditionalFormatting sqref="Q65:Q66">
    <cfRule type="cellIs" dxfId="1" priority="42" operator="greaterThan">
      <formula>1</formula>
    </cfRule>
  </conditionalFormatting>
  <conditionalFormatting sqref="R65:R66">
    <cfRule type="cellIs" dxfId="0" priority="43" operator="lessThan">
      <formula>-1</formula>
    </cfRule>
  </conditionalFormatting>
  <conditionalFormatting sqref="R65:R66">
    <cfRule type="cellIs" dxfId="1" priority="44" operator="greaterThan">
      <formula>1</formula>
    </cfRule>
  </conditionalFormatting>
  <conditionalFormatting sqref="S65:S66">
    <cfRule type="cellIs" dxfId="0" priority="45" operator="lessThan">
      <formula>-1</formula>
    </cfRule>
  </conditionalFormatting>
  <conditionalFormatting sqref="S65:S66">
    <cfRule type="cellIs" dxfId="1" priority="46" operator="greaterThan">
      <formula>1</formula>
    </cfRule>
  </conditionalFormatting>
  <conditionalFormatting sqref="T65:T66">
    <cfRule type="cellIs" dxfId="0" priority="47" operator="lessThan">
      <formula>-1</formula>
    </cfRule>
  </conditionalFormatting>
  <conditionalFormatting sqref="T65:T66">
    <cfRule type="cellIs" dxfId="1" priority="48" operator="greaterThan">
      <formula>1</formula>
    </cfRule>
  </conditionalFormatting>
  <conditionalFormatting sqref="Q11 Q14 Q16:Q17 Q27:Q28 Q31:Q37 Q42:Q56 Q60:Q61">
    <cfRule type="cellIs" dxfId="0" priority="49" operator="lessThan">
      <formula>-1</formula>
    </cfRule>
  </conditionalFormatting>
  <conditionalFormatting sqref="Q11 Q14 Q16:Q17 Q27:Q28 Q31:Q37 Q42:Q56 Q60:Q61">
    <cfRule type="cellIs" dxfId="1" priority="50" operator="greaterThan">
      <formula>1</formula>
    </cfRule>
  </conditionalFormatting>
  <conditionalFormatting sqref="R11">
    <cfRule type="cellIs" dxfId="0" priority="51" operator="lessThan">
      <formula>-1</formula>
    </cfRule>
  </conditionalFormatting>
  <conditionalFormatting sqref="R11">
    <cfRule type="cellIs" dxfId="1" priority="52" operator="greaterThan">
      <formula>1</formula>
    </cfRule>
  </conditionalFormatting>
  <conditionalFormatting sqref="S11">
    <cfRule type="cellIs" dxfId="0" priority="53" operator="lessThan">
      <formula>-1</formula>
    </cfRule>
  </conditionalFormatting>
  <conditionalFormatting sqref="S11">
    <cfRule type="cellIs" dxfId="1" priority="54" operator="greaterThan">
      <formula>1</formula>
    </cfRule>
  </conditionalFormatting>
  <conditionalFormatting sqref="T11">
    <cfRule type="cellIs" dxfId="0" priority="55" operator="lessThan">
      <formula>-1</formula>
    </cfRule>
  </conditionalFormatting>
  <conditionalFormatting sqref="T11">
    <cfRule type="cellIs" dxfId="1" priority="56" operator="greaterThan">
      <formula>1</formula>
    </cfRule>
  </conditionalFormatting>
  <conditionalFormatting sqref="K11:K20 K27:K65">
    <cfRule type="cellIs" dxfId="0" priority="57" operator="lessThan">
      <formula>-50</formula>
    </cfRule>
  </conditionalFormatting>
  <conditionalFormatting sqref="K11:K20 K27:K65">
    <cfRule type="cellIs" dxfId="1" priority="58" operator="greaterThan">
      <formula>50</formula>
    </cfRule>
  </conditionalFormatting>
  <conditionalFormatting sqref="Q13:Q14">
    <cfRule type="cellIs" dxfId="0" priority="59" operator="lessThan">
      <formula>-1</formula>
    </cfRule>
  </conditionalFormatting>
  <conditionalFormatting sqref="Q13:Q14">
    <cfRule type="cellIs" dxfId="1" priority="60" operator="greaterThan">
      <formula>1</formula>
    </cfRule>
  </conditionalFormatting>
  <conditionalFormatting sqref="R13:R14">
    <cfRule type="cellIs" dxfId="0" priority="61" operator="lessThan">
      <formula>-1</formula>
    </cfRule>
  </conditionalFormatting>
  <conditionalFormatting sqref="R13:R14">
    <cfRule type="cellIs" dxfId="1" priority="62" operator="greaterThan">
      <formula>1</formula>
    </cfRule>
  </conditionalFormatting>
  <conditionalFormatting sqref="S13:S14">
    <cfRule type="cellIs" dxfId="0" priority="63" operator="lessThan">
      <formula>-1</formula>
    </cfRule>
  </conditionalFormatting>
  <conditionalFormatting sqref="S13:S14">
    <cfRule type="cellIs" dxfId="1" priority="64" operator="greaterThan">
      <formula>1</formula>
    </cfRule>
  </conditionalFormatting>
  <conditionalFormatting sqref="T13:T14">
    <cfRule type="cellIs" dxfId="0" priority="65" operator="lessThan">
      <formula>-1</formula>
    </cfRule>
  </conditionalFormatting>
  <conditionalFormatting sqref="T13:T14">
    <cfRule type="cellIs" dxfId="1" priority="66" operator="greaterThan">
      <formula>1</formula>
    </cfRule>
  </conditionalFormatting>
  <conditionalFormatting sqref="Q16:Q17">
    <cfRule type="cellIs" dxfId="0" priority="67" operator="lessThan">
      <formula>-1</formula>
    </cfRule>
  </conditionalFormatting>
  <conditionalFormatting sqref="Q16:Q17">
    <cfRule type="cellIs" dxfId="1" priority="68" operator="greaterThan">
      <formula>1</formula>
    </cfRule>
  </conditionalFormatting>
  <conditionalFormatting sqref="R17">
    <cfRule type="cellIs" dxfId="0" priority="69" operator="lessThan">
      <formula>-1</formula>
    </cfRule>
  </conditionalFormatting>
  <conditionalFormatting sqref="R17">
    <cfRule type="cellIs" dxfId="1" priority="70" operator="greaterThan">
      <formula>1</formula>
    </cfRule>
  </conditionalFormatting>
  <conditionalFormatting sqref="S16:S17">
    <cfRule type="cellIs" dxfId="0" priority="71" operator="lessThan">
      <formula>-1</formula>
    </cfRule>
  </conditionalFormatting>
  <conditionalFormatting sqref="S16:S17">
    <cfRule type="cellIs" dxfId="1" priority="72" operator="greaterThan">
      <formula>1</formula>
    </cfRule>
  </conditionalFormatting>
  <conditionalFormatting sqref="T16:T17">
    <cfRule type="cellIs" dxfId="0" priority="73" operator="lessThan">
      <formula>-1</formula>
    </cfRule>
  </conditionalFormatting>
  <conditionalFormatting sqref="T16:T17">
    <cfRule type="cellIs" dxfId="1" priority="74" operator="greaterThan">
      <formula>1</formula>
    </cfRule>
  </conditionalFormatting>
  <conditionalFormatting sqref="Q27:Q28">
    <cfRule type="cellIs" dxfId="0" priority="75" operator="lessThan">
      <formula>-1</formula>
    </cfRule>
  </conditionalFormatting>
  <conditionalFormatting sqref="Q27:Q28">
    <cfRule type="cellIs" dxfId="1" priority="76" operator="greaterThan">
      <formula>1</formula>
    </cfRule>
  </conditionalFormatting>
  <conditionalFormatting sqref="S27:S28">
    <cfRule type="cellIs" dxfId="0" priority="77" operator="lessThan">
      <formula>-1</formula>
    </cfRule>
  </conditionalFormatting>
  <conditionalFormatting sqref="S27:S28">
    <cfRule type="cellIs" dxfId="1" priority="78" operator="greaterThan">
      <formula>1</formula>
    </cfRule>
  </conditionalFormatting>
  <conditionalFormatting sqref="T27:T28">
    <cfRule type="cellIs" dxfId="0" priority="79" operator="lessThan">
      <formula>-1</formula>
    </cfRule>
  </conditionalFormatting>
  <conditionalFormatting sqref="T27:T28">
    <cfRule type="cellIs" dxfId="1" priority="80" operator="greaterThan">
      <formula>1</formula>
    </cfRule>
  </conditionalFormatting>
  <conditionalFormatting sqref="Q31:Q32">
    <cfRule type="cellIs" dxfId="0" priority="81" operator="lessThan">
      <formula>-1</formula>
    </cfRule>
  </conditionalFormatting>
  <conditionalFormatting sqref="Q31:Q32">
    <cfRule type="cellIs" dxfId="1" priority="82" operator="greaterThan">
      <formula>1</formula>
    </cfRule>
  </conditionalFormatting>
  <conditionalFormatting sqref="R31:R32">
    <cfRule type="cellIs" dxfId="0" priority="83" operator="lessThan">
      <formula>-1</formula>
    </cfRule>
  </conditionalFormatting>
  <conditionalFormatting sqref="R31:R32">
    <cfRule type="cellIs" dxfId="1" priority="84" operator="greaterThan">
      <formula>1</formula>
    </cfRule>
  </conditionalFormatting>
  <conditionalFormatting sqref="S31:S32">
    <cfRule type="cellIs" dxfId="0" priority="85" operator="lessThan">
      <formula>-1</formula>
    </cfRule>
  </conditionalFormatting>
  <conditionalFormatting sqref="S31:S32">
    <cfRule type="cellIs" dxfId="1" priority="86" operator="greaterThan">
      <formula>1</formula>
    </cfRule>
  </conditionalFormatting>
  <conditionalFormatting sqref="T31:T32">
    <cfRule type="cellIs" dxfId="0" priority="87" operator="lessThan">
      <formula>-1</formula>
    </cfRule>
  </conditionalFormatting>
  <conditionalFormatting sqref="T31:T32">
    <cfRule type="cellIs" dxfId="1" priority="88" operator="greaterThan">
      <formula>1</formula>
    </cfRule>
  </conditionalFormatting>
  <conditionalFormatting sqref="R33:R34">
    <cfRule type="cellIs" dxfId="0" priority="89" operator="lessThan">
      <formula>-1</formula>
    </cfRule>
  </conditionalFormatting>
  <conditionalFormatting sqref="R33:R34">
    <cfRule type="cellIs" dxfId="1" priority="90" operator="greaterThan">
      <formula>1</formula>
    </cfRule>
  </conditionalFormatting>
  <conditionalFormatting sqref="S33:S34">
    <cfRule type="cellIs" dxfId="0" priority="91" operator="lessThan">
      <formula>-1</formula>
    </cfRule>
  </conditionalFormatting>
  <conditionalFormatting sqref="S33:S34">
    <cfRule type="cellIs" dxfId="1" priority="92" operator="greaterThan">
      <formula>1</formula>
    </cfRule>
  </conditionalFormatting>
  <conditionalFormatting sqref="T33:T34">
    <cfRule type="cellIs" dxfId="0" priority="93" operator="lessThan">
      <formula>-1</formula>
    </cfRule>
  </conditionalFormatting>
  <conditionalFormatting sqref="T33:T34">
    <cfRule type="cellIs" dxfId="1" priority="94" operator="greaterThan">
      <formula>1</formula>
    </cfRule>
  </conditionalFormatting>
  <conditionalFormatting sqref="R35:R37">
    <cfRule type="cellIs" dxfId="0" priority="95" operator="lessThan">
      <formula>-1</formula>
    </cfRule>
  </conditionalFormatting>
  <conditionalFormatting sqref="R35:R37">
    <cfRule type="cellIs" dxfId="1" priority="96" operator="greaterThan">
      <formula>1</formula>
    </cfRule>
  </conditionalFormatting>
  <conditionalFormatting sqref="S35:S37">
    <cfRule type="cellIs" dxfId="0" priority="97" operator="lessThan">
      <formula>-1</formula>
    </cfRule>
  </conditionalFormatting>
  <conditionalFormatting sqref="S35:S37">
    <cfRule type="cellIs" dxfId="1" priority="98" operator="greaterThan">
      <formula>1</formula>
    </cfRule>
  </conditionalFormatting>
  <conditionalFormatting sqref="T35:T37">
    <cfRule type="cellIs" dxfId="0" priority="99" operator="lessThan">
      <formula>-1</formula>
    </cfRule>
  </conditionalFormatting>
  <conditionalFormatting sqref="T35:T37">
    <cfRule type="cellIs" dxfId="1" priority="100" operator="greaterThan">
      <formula>1</formula>
    </cfRule>
  </conditionalFormatting>
  <conditionalFormatting sqref="Q42:Q45 Q47:Q54 Q56">
    <cfRule type="cellIs" dxfId="0" priority="101" operator="lessThan">
      <formula>-1</formula>
    </cfRule>
  </conditionalFormatting>
  <conditionalFormatting sqref="Q42:Q45 Q47:Q54 Q56">
    <cfRule type="cellIs" dxfId="1" priority="102" operator="greaterThan">
      <formula>1</formula>
    </cfRule>
  </conditionalFormatting>
  <conditionalFormatting sqref="R31:R32 R42:R45 R47:R54 R56">
    <cfRule type="cellIs" dxfId="0" priority="103" operator="lessThan">
      <formula>-1</formula>
    </cfRule>
  </conditionalFormatting>
  <conditionalFormatting sqref="R31:R32 R42:R45 R47:R54 R56">
    <cfRule type="cellIs" dxfId="1" priority="104" operator="greaterThan">
      <formula>1</formula>
    </cfRule>
  </conditionalFormatting>
  <conditionalFormatting sqref="S42:S56">
    <cfRule type="cellIs" dxfId="0" priority="105" operator="lessThan">
      <formula>-1</formula>
    </cfRule>
  </conditionalFormatting>
  <conditionalFormatting sqref="S42:S56">
    <cfRule type="cellIs" dxfId="1" priority="106" operator="greaterThan">
      <formula>1</formula>
    </cfRule>
  </conditionalFormatting>
  <conditionalFormatting sqref="T42:T56">
    <cfRule type="cellIs" dxfId="0" priority="107" operator="lessThan">
      <formula>-1</formula>
    </cfRule>
  </conditionalFormatting>
  <conditionalFormatting sqref="T42:T56">
    <cfRule type="cellIs" dxfId="1" priority="108" operator="greaterThan">
      <formula>1</formula>
    </cfRule>
  </conditionalFormatting>
  <conditionalFormatting sqref="R60:R61">
    <cfRule type="cellIs" dxfId="0" priority="109" operator="lessThan">
      <formula>-1</formula>
    </cfRule>
  </conditionalFormatting>
  <conditionalFormatting sqref="R60:R61">
    <cfRule type="cellIs" dxfId="1" priority="110" operator="greaterThan">
      <formula>1</formula>
    </cfRule>
  </conditionalFormatting>
  <conditionalFormatting sqref="S60:S61">
    <cfRule type="cellIs" dxfId="0" priority="111" operator="lessThan">
      <formula>-1</formula>
    </cfRule>
  </conditionalFormatting>
  <conditionalFormatting sqref="S60:S61">
    <cfRule type="cellIs" dxfId="1" priority="112" operator="greaterThan">
      <formula>1</formula>
    </cfRule>
  </conditionalFormatting>
  <conditionalFormatting sqref="T60:T61">
    <cfRule type="cellIs" dxfId="0" priority="113" operator="lessThan">
      <formula>-1</formula>
    </cfRule>
  </conditionalFormatting>
  <conditionalFormatting sqref="T60:T61">
    <cfRule type="cellIs" dxfId="1" priority="114" operator="greaterThan">
      <formula>1</formula>
    </cfRule>
  </conditionalFormatting>
  <conditionalFormatting sqref="R31:R32 R42:R43 R45:R46">
    <cfRule type="cellIs" dxfId="0" priority="115" operator="lessThan">
      <formula>-1</formula>
    </cfRule>
  </conditionalFormatting>
  <conditionalFormatting sqref="R31:R32 R42:R43 R45:R46">
    <cfRule type="cellIs" dxfId="1" priority="116" operator="greaterThan">
      <formula>1</formula>
    </cfRule>
  </conditionalFormatting>
  <conditionalFormatting sqref="K23">
    <cfRule type="cellIs" dxfId="0" priority="117" operator="lessThan">
      <formula>-50</formula>
    </cfRule>
  </conditionalFormatting>
  <conditionalFormatting sqref="K23">
    <cfRule type="cellIs" dxfId="1" priority="118" operator="greaterThan">
      <formula>50</formula>
    </cfRule>
  </conditionalFormatting>
  <conditionalFormatting sqref="K66">
    <cfRule type="cellIs" dxfId="0" priority="119" operator="lessThan">
      <formula>-50</formula>
    </cfRule>
  </conditionalFormatting>
  <conditionalFormatting sqref="K66">
    <cfRule type="cellIs" dxfId="1" priority="120" operator="greaterThan">
      <formula>50</formula>
    </cfRule>
  </conditionalFormatting>
  <conditionalFormatting sqref="Q33">
    <cfRule type="cellIs" dxfId="0" priority="121" operator="lessThan">
      <formula>-1</formula>
    </cfRule>
  </conditionalFormatting>
  <conditionalFormatting sqref="Q33">
    <cfRule type="cellIs" dxfId="1" priority="122" operator="greaterThan">
      <formula>1</formula>
    </cfRule>
  </conditionalFormatting>
  <conditionalFormatting sqref="Q34:Q37">
    <cfRule type="cellIs" dxfId="0" priority="123" operator="lessThan">
      <formula>-1</formula>
    </cfRule>
  </conditionalFormatting>
  <conditionalFormatting sqref="Q34:Q37">
    <cfRule type="cellIs" dxfId="1" priority="124" operator="greaterThan">
      <formula>1</formula>
    </cfRule>
  </conditionalFormatting>
  <conditionalFormatting sqref="Q46">
    <cfRule type="cellIs" dxfId="0" priority="125" operator="lessThan">
      <formula>-1</formula>
    </cfRule>
  </conditionalFormatting>
  <conditionalFormatting sqref="Q46">
    <cfRule type="cellIs" dxfId="1" priority="126" operator="greaterThan">
      <formula>1</formula>
    </cfRule>
  </conditionalFormatting>
  <conditionalFormatting sqref="Q55">
    <cfRule type="cellIs" dxfId="0" priority="127" operator="lessThan">
      <formula>-1</formula>
    </cfRule>
  </conditionalFormatting>
  <conditionalFormatting sqref="Q55">
    <cfRule type="cellIs" dxfId="1" priority="128" operator="greaterThan">
      <formula>1</formula>
    </cfRule>
  </conditionalFormatting>
  <conditionalFormatting sqref="Q60">
    <cfRule type="cellIs" dxfId="0" priority="129" operator="lessThan">
      <formula>-1</formula>
    </cfRule>
  </conditionalFormatting>
  <conditionalFormatting sqref="Q60">
    <cfRule type="cellIs" dxfId="1" priority="130" operator="greaterThan">
      <formula>1</formula>
    </cfRule>
  </conditionalFormatting>
  <conditionalFormatting sqref="Q61">
    <cfRule type="cellIs" dxfId="0" priority="131" operator="lessThan">
      <formula>-1</formula>
    </cfRule>
  </conditionalFormatting>
  <conditionalFormatting sqref="Q61">
    <cfRule type="cellIs" dxfId="1" priority="132" operator="greaterThan">
      <formula>1</formula>
    </cfRule>
  </conditionalFormatting>
  <conditionalFormatting sqref="R16">
    <cfRule type="cellIs" dxfId="0" priority="133" operator="lessThan">
      <formula>-1</formula>
    </cfRule>
  </conditionalFormatting>
  <conditionalFormatting sqref="R16">
    <cfRule type="cellIs" dxfId="1" priority="134" operator="greaterThan">
      <formula>1</formula>
    </cfRule>
  </conditionalFormatting>
  <conditionalFormatting sqref="R48 R50 R52 R54:R55 R60:R61">
    <cfRule type="cellIs" dxfId="0" priority="135" operator="lessThan">
      <formula>-1</formula>
    </cfRule>
  </conditionalFormatting>
  <conditionalFormatting sqref="R48 R50 R52 R54:R55 R60:R61">
    <cfRule type="cellIs" dxfId="1" priority="136" operator="greaterThan">
      <formula>1</formula>
    </cfRule>
  </conditionalFormatting>
  <conditionalFormatting sqref="R11 R27">
    <cfRule type="cellIs" dxfId="0" priority="137" operator="lessThan">
      <formula>-1</formula>
    </cfRule>
  </conditionalFormatting>
  <conditionalFormatting sqref="R11 R27">
    <cfRule type="cellIs" dxfId="1" priority="138" operator="greaterThan">
      <formula>1</formula>
    </cfRule>
  </conditionalFormatting>
  <conditionalFormatting sqref="R28">
    <cfRule type="cellIs" dxfId="0" priority="139" operator="lessThan">
      <formula>-1</formula>
    </cfRule>
  </conditionalFormatting>
  <conditionalFormatting sqref="R28">
    <cfRule type="cellIs" dxfId="1" priority="140" operator="greaterThan">
      <formula>1</formula>
    </cfRule>
  </conditionalFormatting>
  <printOptions/>
  <pageMargins bottom="0.75" footer="0.0" header="0.0" left="0.7" right="0.7" top="0.75"/>
  <pageSetup orientation="landscape"/>
  <headerFooter>
    <oddHeader>&amp;LBAKER COUNTY LIBRARY DISTRICT  &amp;RFY 2021-2022</oddHeader>
    <oddFooter>&amp;LBCLD budget, 2021-22&amp;CSage Fund&amp;RPage &amp;P of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57"/>
    <col customWidth="1" min="2" max="6" width="8.0"/>
  </cols>
  <sheetData>
    <row r="1" ht="12.75" customHeight="1"/>
    <row r="2" ht="12.75" customHeight="1">
      <c r="A2" s="3" t="s">
        <v>99</v>
      </c>
      <c r="B2" s="152">
        <f>SUM('LB10'!P57-'LB10'!P16+'LB10'!P39)-'LB10'!P17</f>
        <v>262340.8</v>
      </c>
    </row>
    <row r="3" ht="12.75" customHeight="1"/>
    <row r="4" ht="12.75" customHeight="1">
      <c r="A4" s="3" t="s">
        <v>100</v>
      </c>
      <c r="B4" s="152">
        <f>SUM('LB10'!P23*0.02)-'LB10'!P28</f>
        <v>3465</v>
      </c>
    </row>
    <row r="5" ht="12.75" customHeight="1">
      <c r="A5" s="153" t="s">
        <v>101</v>
      </c>
      <c r="B5" s="154">
        <f>SUM((B4/45)/52)</f>
        <v>1.480769231</v>
      </c>
    </row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57"/>
    <col customWidth="1" min="2" max="3" width="11.29"/>
    <col customWidth="1" min="4" max="5" width="11.86"/>
    <col customWidth="1" min="6" max="6" width="11.0"/>
    <col customWidth="1" min="7" max="7" width="10.43"/>
  </cols>
  <sheetData>
    <row r="1" ht="12.75" customHeight="1"/>
    <row r="2" ht="12.75" customHeight="1">
      <c r="A2" s="3" t="s">
        <v>102</v>
      </c>
      <c r="B2" s="155">
        <f>SUM('LB10'!P66*0.02)</f>
        <v>10789.996</v>
      </c>
    </row>
    <row r="3" ht="12.75" customHeight="1">
      <c r="B3" s="156"/>
    </row>
    <row r="4" ht="12.75" customHeight="1">
      <c r="A4" s="157" t="s">
        <v>103</v>
      </c>
      <c r="B4" s="156"/>
    </row>
    <row r="5" ht="12.75" customHeight="1">
      <c r="A5" s="153" t="s">
        <v>104</v>
      </c>
      <c r="B5" s="152">
        <f>'LB10'!P28</f>
        <v>7325</v>
      </c>
    </row>
    <row r="6" ht="12.75" customHeight="1">
      <c r="A6" s="153" t="s">
        <v>105</v>
      </c>
      <c r="B6" s="3">
        <f>SUM('LB10'!P32*0.125)</f>
        <v>812.5</v>
      </c>
    </row>
    <row r="7" ht="12.75" customHeight="1">
      <c r="B7" s="155">
        <f>SUM(B5:B6)</f>
        <v>8137.5</v>
      </c>
    </row>
    <row r="8" ht="12.75" customHeight="1"/>
    <row r="9" ht="12.75" customHeight="1">
      <c r="A9" s="157" t="s">
        <v>106</v>
      </c>
    </row>
    <row r="10" ht="12.75" customHeight="1">
      <c r="A10" s="153" t="s">
        <v>104</v>
      </c>
      <c r="B10" s="158">
        <v>1588.5479999999998</v>
      </c>
    </row>
    <row r="11" ht="12.75" customHeight="1">
      <c r="A11" s="153" t="s">
        <v>105</v>
      </c>
      <c r="B11" s="159">
        <v>455.75442119999997</v>
      </c>
    </row>
    <row r="12" ht="12.75" customHeight="1">
      <c r="B12" s="155">
        <f>SUM(B10:B11)</f>
        <v>2044.302421</v>
      </c>
    </row>
    <row r="13" ht="12.75" customHeight="1">
      <c r="A13" s="157"/>
      <c r="B13" s="160"/>
    </row>
    <row r="14" ht="12.75" customHeight="1">
      <c r="A14" s="161" t="s">
        <v>107</v>
      </c>
      <c r="B14" s="160">
        <f>'LB10'!P45</f>
        <v>2269.8</v>
      </c>
    </row>
    <row r="15" ht="12.75" customHeight="1">
      <c r="B15" s="156"/>
    </row>
    <row r="16" ht="12.75" customHeight="1"/>
    <row r="17" ht="12.75" customHeight="1">
      <c r="A17" s="3" t="s">
        <v>102</v>
      </c>
      <c r="B17" s="155">
        <f>B2</f>
        <v>10789.996</v>
      </c>
    </row>
    <row r="18" ht="12.75" customHeight="1">
      <c r="B18" s="155"/>
    </row>
    <row r="19" ht="12.75" customHeight="1">
      <c r="A19" s="157" t="s">
        <v>103</v>
      </c>
      <c r="B19" s="162">
        <f>B7</f>
        <v>8137.5</v>
      </c>
    </row>
    <row r="20" ht="12.75" customHeight="1">
      <c r="A20" s="157" t="s">
        <v>108</v>
      </c>
      <c r="B20" s="162">
        <v>1728.0</v>
      </c>
    </row>
    <row r="21" ht="12.75" customHeight="1">
      <c r="A21" s="157"/>
      <c r="B21" s="163">
        <f>SUM(B19:B20)</f>
        <v>9865.5</v>
      </c>
    </row>
    <row r="22" ht="12.75" customHeight="1"/>
    <row r="23" ht="12.75" customHeight="1">
      <c r="B23" s="155">
        <f>SUM(B17-B19-B20)</f>
        <v>924.496</v>
      </c>
    </row>
    <row r="24" ht="12.75" customHeight="1"/>
    <row r="25" ht="12.75" customHeight="1"/>
    <row r="26" ht="12.75" customHeight="1">
      <c r="B26" s="164"/>
      <c r="C26" s="164"/>
    </row>
    <row r="27" ht="12.75" customHeight="1">
      <c r="A27" s="165" t="s">
        <v>109</v>
      </c>
      <c r="B27" s="164" t="s">
        <v>110</v>
      </c>
      <c r="C27" s="164" t="s">
        <v>111</v>
      </c>
      <c r="D27" s="164" t="s">
        <v>112</v>
      </c>
      <c r="E27" s="164" t="s">
        <v>113</v>
      </c>
      <c r="F27" s="164" t="s">
        <v>114</v>
      </c>
      <c r="G27" s="164" t="s">
        <v>115</v>
      </c>
    </row>
    <row r="28" ht="12.75" customHeight="1">
      <c r="A28" s="157" t="s">
        <v>116</v>
      </c>
      <c r="B28" s="166">
        <v>60000.0</v>
      </c>
      <c r="C28" s="166">
        <v>61200.0</v>
      </c>
      <c r="D28" s="166">
        <v>63660.0</v>
      </c>
      <c r="E28" s="166">
        <v>64296.0</v>
      </c>
      <c r="F28" s="166">
        <v>66881.0</v>
      </c>
      <c r="G28" s="152">
        <f>'LB10'!P46</f>
        <v>75141</v>
      </c>
    </row>
    <row r="29" ht="12.75" customHeight="1">
      <c r="A29" s="157" t="s">
        <v>117</v>
      </c>
      <c r="B29" s="166">
        <f t="shared" ref="B29:G29" si="1">SUM(B28/12)</f>
        <v>5000</v>
      </c>
      <c r="C29" s="166">
        <f t="shared" si="1"/>
        <v>5100</v>
      </c>
      <c r="D29" s="166">
        <f t="shared" si="1"/>
        <v>5305</v>
      </c>
      <c r="E29" s="166">
        <f t="shared" si="1"/>
        <v>5358</v>
      </c>
      <c r="F29" s="166">
        <f t="shared" si="1"/>
        <v>5573.416667</v>
      </c>
      <c r="G29" s="166">
        <f t="shared" si="1"/>
        <v>6261.75</v>
      </c>
    </row>
    <row r="30" ht="12.75" customHeight="1">
      <c r="A30" s="157" t="s">
        <v>118</v>
      </c>
      <c r="C30" s="167">
        <f t="shared" ref="C30:G30" si="2">SUM(C28-B28)/B28</f>
        <v>0.02</v>
      </c>
      <c r="D30" s="167">
        <f t="shared" si="2"/>
        <v>0.04019607843</v>
      </c>
      <c r="E30" s="167">
        <f t="shared" si="2"/>
        <v>0.009990574929</v>
      </c>
      <c r="F30" s="167">
        <f t="shared" si="2"/>
        <v>0.04020467836</v>
      </c>
      <c r="G30" s="167">
        <f t="shared" si="2"/>
        <v>0.1235029381</v>
      </c>
    </row>
    <row r="31" ht="12.75" customHeight="1"/>
    <row r="32" ht="12.75" customHeight="1">
      <c r="A32" s="157" t="s">
        <v>119</v>
      </c>
      <c r="E32" s="166">
        <v>65570.0</v>
      </c>
      <c r="F32" s="166">
        <v>66881.0</v>
      </c>
    </row>
    <row r="33" ht="12.75" customHeight="1">
      <c r="E33" s="166">
        <f t="shared" ref="E33:F33" si="3">SUM(E32/12)</f>
        <v>5464.166667</v>
      </c>
      <c r="F33" s="166">
        <f t="shared" si="3"/>
        <v>5573.416667</v>
      </c>
    </row>
    <row r="34" ht="12.75" customHeight="1">
      <c r="E34" s="167">
        <f>SUM(E32-D28)/D28</f>
        <v>0.03000314169</v>
      </c>
      <c r="F34" s="167">
        <f>SUM(F32-E32)/E32</f>
        <v>0.01999389965</v>
      </c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168"/>
      <c r="B1" s="169">
        <v>0.025</v>
      </c>
    </row>
    <row r="2">
      <c r="A2" s="170">
        <v>2008.0</v>
      </c>
      <c r="B2" s="171">
        <v>16000.0</v>
      </c>
    </row>
    <row r="3">
      <c r="A3" s="170">
        <v>2009.0</v>
      </c>
      <c r="B3" s="171">
        <v>16400.0</v>
      </c>
    </row>
    <row r="4">
      <c r="A4" s="170">
        <v>2010.0</v>
      </c>
      <c r="B4" s="171">
        <v>16810.0</v>
      </c>
    </row>
    <row r="5">
      <c r="A5" s="170">
        <v>2011.0</v>
      </c>
      <c r="B5" s="171">
        <v>17230.0</v>
      </c>
    </row>
    <row r="6">
      <c r="A6" s="170">
        <v>2012.0</v>
      </c>
      <c r="B6" s="171">
        <v>17661.0</v>
      </c>
    </row>
    <row r="7">
      <c r="A7" s="170">
        <v>2013.0</v>
      </c>
      <c r="B7" s="171">
        <v>18103.0</v>
      </c>
    </row>
    <row r="8">
      <c r="A8" s="170">
        <v>2014.0</v>
      </c>
      <c r="B8" s="171">
        <v>18555.0</v>
      </c>
    </row>
    <row r="9">
      <c r="A9" s="170">
        <v>2015.0</v>
      </c>
      <c r="B9" s="171">
        <v>19019.0</v>
      </c>
    </row>
    <row r="10">
      <c r="A10" s="170">
        <v>2016.0</v>
      </c>
      <c r="B10" s="171">
        <v>19494.0</v>
      </c>
    </row>
    <row r="11">
      <c r="A11" s="170">
        <v>2017.0</v>
      </c>
      <c r="B11" s="171">
        <v>19982.0</v>
      </c>
    </row>
    <row r="12">
      <c r="A12" s="170">
        <v>2018.0</v>
      </c>
      <c r="B12" s="171">
        <v>20481.0</v>
      </c>
    </row>
    <row r="13">
      <c r="A13" s="170">
        <v>2019.0</v>
      </c>
      <c r="B13" s="171">
        <v>20993.0</v>
      </c>
    </row>
    <row r="14">
      <c r="A14" s="170">
        <v>2020.0</v>
      </c>
      <c r="B14" s="171">
        <v>21518.0</v>
      </c>
    </row>
    <row r="15">
      <c r="A15" s="170">
        <v>2021.0</v>
      </c>
      <c r="B15" s="171">
        <v>22056.0</v>
      </c>
    </row>
    <row r="16">
      <c r="A16" s="170">
        <v>2022.0</v>
      </c>
      <c r="B16" s="171">
        <v>22608.0</v>
      </c>
    </row>
    <row r="17">
      <c r="A17" s="170">
        <v>2023.0</v>
      </c>
      <c r="B17" s="171">
        <v>23173.0</v>
      </c>
    </row>
    <row r="18">
      <c r="A18" s="170">
        <v>2024.0</v>
      </c>
      <c r="B18" s="171">
        <v>23752.0</v>
      </c>
    </row>
    <row r="19">
      <c r="A19" s="170">
        <v>2025.0</v>
      </c>
      <c r="B19" s="171">
        <v>24346.0</v>
      </c>
    </row>
    <row r="20">
      <c r="A20" s="170">
        <v>2026.0</v>
      </c>
      <c r="B20" s="171">
        <v>24955.0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